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spitality_FL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Sources &amp; Lin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libri"/>
      <family val="2"/>
      <color theme="1"/>
      <sz val="11"/>
      <scheme val="minor"/>
    </font>
    <font>
      <b val="1"/>
      <color rgb="000F172A"/>
      <sz val="16"/>
    </font>
    <font>
      <color rgb="00475569"/>
    </font>
    <font>
      <b val="1"/>
      <color rgb="000F172A"/>
    </font>
  </fonts>
  <fills count="3">
    <fill>
      <patternFill/>
    </fill>
    <fill>
      <patternFill patternType="gray125"/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DBEAFE"/>
      </left>
      <right style="thin">
        <color rgb="00DBEAFE"/>
      </right>
      <top style="thin">
        <color rgb="00DBEAFE"/>
      </top>
      <bottom style="thin">
        <color rgb="00DBEAFE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10" fontId="0" fillId="0" borderId="1" applyAlignment="1" pivotButton="0" quotePrefix="0" xfId="0">
      <alignment horizontal="left" vertical="center" wrapText="1"/>
    </xf>
    <xf numFmtId="9" fontId="0" fillId="0" borderId="1" applyAlignment="1" pivotButton="0" quotePrefix="0" xfId="0">
      <alignment horizontal="left" vertical="center" wrapText="1"/>
    </xf>
    <xf numFmtId="164" fontId="0" fillId="0" borderId="0" pivotButton="0" quotePrefix="0" xfId="0"/>
    <xf numFmtId="10" fontId="0" fillId="0" borderId="0" pivotButton="0" quotePrefix="0" xfId="0"/>
    <xf numFmtId="9" fontId="0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HospitalityFL" displayName="Tbl_HospitalityFL" ref="A4:U204" headerRowCount="1">
  <autoFilter ref="A4:U204"/>
  <tableColumns count="21">
    <tableColumn id="1" name="ID"/>
    <tableColumn id="2" name="Property Name"/>
    <tableColumn id="3" name="Address"/>
    <tableColumn id="4" name="City"/>
    <tableColumn id="5" name="County"/>
    <tableColumn id="6" name="State"/>
    <tableColumn id="7" name="ZIP"/>
    <tableColumn id="8" name="Keys/Rooms"/>
    <tableColumn id="9" name="Distress Type"/>
    <tableColumn id="10" name="Sale Type"/>
    <tableColumn id="11" name="Asking/Starting Bid (USD)"/>
    <tableColumn id="12" name="Cap Rate"/>
    <tableColumn id="13" name="Source URL"/>
    <tableColumn id="14" name="Est. Market Value (USD)"/>
    <tableColumn id="15" name="Offer % of Value"/>
    <tableColumn id="16" name="Est Rehab (USD)"/>
    <tableColumn id="17" name="Est Closing (USD)"/>
    <tableColumn id="18" name="Due Diligence Buffer (USD)"/>
    <tableColumn id="19" name="Estimated Proposed Offer (USD)"/>
    <tableColumn id="20" name="Status/Stage"/>
    <tableColumn id="21" name="Notes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6" customWidth="1" min="2" max="2"/>
    <col width="24" customWidth="1" min="3" max="3"/>
    <col width="16" customWidth="1" min="4" max="4"/>
    <col width="16" customWidth="1" min="5" max="5"/>
    <col width="8" customWidth="1" min="6" max="6"/>
    <col width="10" customWidth="1" min="7" max="7"/>
    <col width="10" customWidth="1" min="8" max="8"/>
    <col width="18" customWidth="1" min="9" max="9"/>
    <col width="14" customWidth="1" min="10" max="10"/>
    <col width="22" customWidth="1" min="11" max="11"/>
    <col width="10" customWidth="1" min="12" max="12"/>
    <col width="44" customWidth="1" min="13" max="13"/>
    <col width="20" customWidth="1" min="14" max="14"/>
    <col width="14" customWidth="1" min="15" max="15"/>
    <col width="14" customWidth="1" min="16" max="16"/>
    <col width="14" customWidth="1" min="17" max="17"/>
    <col width="20" customWidth="1" min="18" max="18"/>
    <col width="24" customWidth="1" min="19" max="19"/>
    <col width="14" customWidth="1" min="20" max="20"/>
    <col width="52" customWidth="1" min="21" max="21"/>
  </cols>
  <sheetData>
    <row r="1">
      <c r="A1" s="1" t="inlineStr">
        <is>
          <t>Florida Hospitality Properties – Distressed &amp; For Sale</t>
        </is>
      </c>
    </row>
    <row r="2">
      <c r="A2" s="2" t="inlineStr">
        <is>
          <t>Screening list. Verify title, liens, zoning, condition, and operational status.</t>
        </is>
      </c>
    </row>
    <row r="4">
      <c r="A4" s="3" t="inlineStr">
        <is>
          <t>ID</t>
        </is>
      </c>
      <c r="B4" s="3" t="inlineStr">
        <is>
          <t>Property Name</t>
        </is>
      </c>
      <c r="C4" s="3" t="inlineStr">
        <is>
          <t>Address</t>
        </is>
      </c>
      <c r="D4" s="3" t="inlineStr">
        <is>
          <t>City</t>
        </is>
      </c>
      <c r="E4" s="3" t="inlineStr">
        <is>
          <t>County</t>
        </is>
      </c>
      <c r="F4" s="3" t="inlineStr">
        <is>
          <t>State</t>
        </is>
      </c>
      <c r="G4" s="3" t="inlineStr">
        <is>
          <t>ZIP</t>
        </is>
      </c>
      <c r="H4" s="3" t="inlineStr">
        <is>
          <t>Keys/Rooms</t>
        </is>
      </c>
      <c r="I4" s="3" t="inlineStr">
        <is>
          <t>Distress Type</t>
        </is>
      </c>
      <c r="J4" s="3" t="inlineStr">
        <is>
          <t>Sale Type</t>
        </is>
      </c>
      <c r="K4" s="3" t="inlineStr">
        <is>
          <t>Asking/Starting Bid (USD)</t>
        </is>
      </c>
      <c r="L4" s="3" t="inlineStr">
        <is>
          <t>Cap Rate</t>
        </is>
      </c>
      <c r="M4" s="3" t="inlineStr">
        <is>
          <t>Source URL</t>
        </is>
      </c>
      <c r="N4" s="3" t="inlineStr">
        <is>
          <t>Est. Market Value (USD)</t>
        </is>
      </c>
      <c r="O4" s="3" t="inlineStr">
        <is>
          <t>Offer % of Value</t>
        </is>
      </c>
      <c r="P4" s="3" t="inlineStr">
        <is>
          <t>Est Rehab (USD)</t>
        </is>
      </c>
      <c r="Q4" s="3" t="inlineStr">
        <is>
          <t>Est Closing (USD)</t>
        </is>
      </c>
      <c r="R4" s="3" t="inlineStr">
        <is>
          <t>Due Diligence Buffer (USD)</t>
        </is>
      </c>
      <c r="S4" s="3" t="inlineStr">
        <is>
          <t>Estimated Proposed Offer (USD)</t>
        </is>
      </c>
      <c r="T4" s="3" t="inlineStr">
        <is>
          <t>Status/Stage</t>
        </is>
      </c>
      <c r="U4" s="3" t="inlineStr">
        <is>
          <t>Notes</t>
        </is>
      </c>
    </row>
    <row r="5">
      <c r="A5" s="4" t="inlineStr">
        <is>
          <t>FL-HOSP-0001</t>
        </is>
      </c>
      <c r="B5" s="4" t="inlineStr">
        <is>
          <t>Bank Owned – Upside Potential Hotel/STR (Hotel Oasis)</t>
        </is>
      </c>
      <c r="C5" s="4" t="inlineStr">
        <is>
          <t>1018 Jefferson Ave</t>
        </is>
      </c>
      <c r="D5" s="4" t="inlineStr">
        <is>
          <t>Miami Beach</t>
        </is>
      </c>
      <c r="E5" s="4" t="inlineStr">
        <is>
          <t>Miami-Dade</t>
        </is>
      </c>
      <c r="F5" s="4" t="inlineStr">
        <is>
          <t>FL</t>
        </is>
      </c>
      <c r="G5" s="4" t="inlineStr">
        <is>
          <t>33139</t>
        </is>
      </c>
      <c r="H5" s="4" t="n">
        <v>7</v>
      </c>
      <c r="I5" s="4" t="inlineStr">
        <is>
          <t>Bank Owned (REO)</t>
        </is>
      </c>
      <c r="J5" s="4" t="inlineStr">
        <is>
          <t>Investment</t>
        </is>
      </c>
      <c r="K5" s="5" t="n">
        <v>2900000</v>
      </c>
      <c r="L5" s="6" t="n"/>
      <c r="M5" s="4" t="inlineStr">
        <is>
          <t>https://www.loopnet.com/Listing/1018-Jefferson-Ave-Miami-Beach-FL/38491944/</t>
        </is>
      </c>
      <c r="N5" s="5">
        <f>IF(AND(N5="",K5&lt;&gt;""),K5,N5)</f>
        <v/>
      </c>
      <c r="O5" s="7">
        <f>IFERROR(VLOOKUP(I5,Assumptions!$E$4:$F$6,2,FALSE),"")</f>
        <v/>
      </c>
      <c r="P5" s="5" t="n"/>
      <c r="Q5" s="5">
        <f>IF(AND(N5&lt;&gt;"",O5&lt;&gt;""),ROUND((N5*O5)*Assumptions!$F$9,0),"")</f>
        <v/>
      </c>
      <c r="R5" s="5">
        <f>IF(I5&lt;&gt;"",Assumptions!$F$10,"")</f>
        <v/>
      </c>
      <c r="S5" s="5">
        <f>IF(AND(N5&lt;&gt;"",O5&lt;&gt;""),MAX(0,(N5*O5)-P5-Q5-R5),"")</f>
        <v/>
      </c>
      <c r="T5" s="4" t="inlineStr">
        <is>
          <t>For Sale</t>
        </is>
      </c>
      <c r="U5" s="4" t="inlineStr">
        <is>
          <t>Bank-owned hospitality asset; prior STR license inactive; buyer must reapply.</t>
        </is>
      </c>
    </row>
    <row r="6">
      <c r="A6" s="4" t="inlineStr">
        <is>
          <t>FL-HOSP-0002</t>
        </is>
      </c>
      <c r="B6" s="4" t="inlineStr">
        <is>
          <t>Casitas Coral Ridge</t>
        </is>
      </c>
      <c r="C6" s="4" t="inlineStr">
        <is>
          <t>2648 NE 32nd St</t>
        </is>
      </c>
      <c r="D6" s="4" t="inlineStr">
        <is>
          <t>Fort Lauderdale</t>
        </is>
      </c>
      <c r="E6" s="4" t="inlineStr">
        <is>
          <t>Broward</t>
        </is>
      </c>
      <c r="F6" s="4" t="inlineStr">
        <is>
          <t>FL</t>
        </is>
      </c>
      <c r="G6" s="4" t="inlineStr">
        <is>
          <t>33306</t>
        </is>
      </c>
      <c r="H6" s="4" t="n">
        <v>16</v>
      </c>
      <c r="I6" s="4" t="inlineStr">
        <is>
          <t>Auction</t>
        </is>
      </c>
      <c r="J6" s="4" t="inlineStr">
        <is>
          <t>Auction</t>
        </is>
      </c>
      <c r="K6" s="5" t="n">
        <v>2500000</v>
      </c>
      <c r="L6" s="6" t="n">
        <v>0.1769</v>
      </c>
      <c r="M6" s="4" t="inlineStr">
        <is>
          <t>https://www.loopnet.com/Listing/2648-NE-32nd-St-Fort-Lauderdale-FL/38673070/</t>
        </is>
      </c>
      <c r="N6" s="5">
        <f>IF(AND(N6="",K6&lt;&gt;""),K6,N6)</f>
        <v/>
      </c>
      <c r="O6" s="7">
        <f>IFERROR(VLOOKUP(I6,Assumptions!$E$4:$F$6,2,FALSE),"")</f>
        <v/>
      </c>
      <c r="P6" s="5" t="n"/>
      <c r="Q6" s="5">
        <f>IF(AND(N6&lt;&gt;"",O6&lt;&gt;""),ROUND((N6*O6)*Assumptions!$F$9,0),"")</f>
        <v/>
      </c>
      <c r="R6" s="5">
        <f>IF(I6&lt;&gt;"",Assumptions!$F$10,"")</f>
        <v/>
      </c>
      <c r="S6" s="5">
        <f>IF(AND(N6&lt;&gt;"",O6&lt;&gt;""),MAX(0,(N6*O6)-P6-Q6-R6),"")</f>
        <v/>
      </c>
      <c r="T6" s="4" t="inlineStr">
        <is>
          <t>For Sale</t>
        </is>
      </c>
      <c r="U6" s="4" t="inlineStr">
        <is>
          <t>Sale Type: Auction; pre-auction offers accepted; starting bid shown on listing.</t>
        </is>
      </c>
    </row>
    <row r="7">
      <c r="A7" s="4" t="inlineStr">
        <is>
          <t>FL-HOSP-0003</t>
        </is>
      </c>
      <c r="B7" s="4" t="inlineStr">
        <is>
          <t>Loyalty Inn Tallahassee (Online Auction Sale)</t>
        </is>
      </c>
      <c r="C7" s="4" t="inlineStr">
        <is>
          <t>2738 N Monroe St</t>
        </is>
      </c>
      <c r="D7" s="4" t="inlineStr">
        <is>
          <t>Tallahassee</t>
        </is>
      </c>
      <c r="E7" s="4" t="inlineStr">
        <is>
          <t>Leon</t>
        </is>
      </c>
      <c r="F7" s="4" t="inlineStr">
        <is>
          <t>FL</t>
        </is>
      </c>
      <c r="G7" s="4" t="inlineStr">
        <is>
          <t>32303</t>
        </is>
      </c>
      <c r="H7" s="4" t="n">
        <v>101</v>
      </c>
      <c r="I7" s="4" t="inlineStr">
        <is>
          <t>Auction</t>
        </is>
      </c>
      <c r="J7" s="4" t="inlineStr">
        <is>
          <t>Online Auction</t>
        </is>
      </c>
      <c r="K7" s="5" t="n">
        <v>500000</v>
      </c>
      <c r="L7" s="6" t="n"/>
      <c r="M7" s="4" t="inlineStr">
        <is>
          <t>https://www.loopnet.com/Listing/2738-N-Monroe-St-Tallahassee-FL/38006527/</t>
        </is>
      </c>
      <c r="N7" s="5">
        <f>IF(AND(N7="",K7&lt;&gt;""),K7,N7)</f>
        <v/>
      </c>
      <c r="O7" s="7">
        <f>IFERROR(VLOOKUP(I7,Assumptions!$E$4:$F$6,2,FALSE),"")</f>
        <v/>
      </c>
      <c r="P7" s="5" t="n"/>
      <c r="Q7" s="5">
        <f>IF(AND(N7&lt;&gt;"",O7&lt;&gt;""),ROUND((N7*O7)*Assumptions!$F$9,0),"")</f>
        <v/>
      </c>
      <c r="R7" s="5">
        <f>IF(I7&lt;&gt;"",Assumptions!$F$10,"")</f>
        <v/>
      </c>
      <c r="S7" s="5">
        <f>IF(AND(N7&lt;&gt;"",O7&lt;&gt;""),MAX(0,(N7*O7)-P7-Q7-R7),"")</f>
        <v/>
      </c>
      <c r="T7" s="4" t="inlineStr">
        <is>
          <t>For Sale</t>
        </is>
      </c>
      <c r="U7" s="4" t="inlineStr">
        <is>
          <t>Ten-X auction listing; starting bid displayed on LoopNet auction results.</t>
        </is>
      </c>
    </row>
    <row r="8">
      <c r="A8" s="4" t="inlineStr">
        <is>
          <t>FL-HOSP-0004</t>
        </is>
      </c>
      <c r="B8" s="4" t="inlineStr">
        <is>
          <t>Rockledge Living Lodge</t>
        </is>
      </c>
      <c r="C8" s="4" t="inlineStr">
        <is>
          <t>3220 S Fiske Blvd</t>
        </is>
      </c>
      <c r="D8" s="4" t="inlineStr">
        <is>
          <t>Rockledge</t>
        </is>
      </c>
      <c r="E8" s="4" t="inlineStr">
        <is>
          <t>Brevard</t>
        </is>
      </c>
      <c r="F8" s="4" t="inlineStr">
        <is>
          <t>FL</t>
        </is>
      </c>
      <c r="G8" s="4" t="inlineStr">
        <is>
          <t>32955</t>
        </is>
      </c>
      <c r="H8" s="4" t="n">
        <v>23</v>
      </c>
      <c r="I8" s="4" t="inlineStr">
        <is>
          <t>Distressed (LoopNet)</t>
        </is>
      </c>
      <c r="J8" s="4" t="inlineStr">
        <is>
          <t>Investment</t>
        </is>
      </c>
      <c r="K8" s="5" t="n">
        <v>3900000</v>
      </c>
      <c r="L8" s="6" t="n">
        <v>0.1057</v>
      </c>
      <c r="M8" s="4" t="inlineStr">
        <is>
          <t>https://www.loopnet.com/Listing/3220-S-Fiske-Blvd-Rockledge-FL/33950550/</t>
        </is>
      </c>
      <c r="N8" s="5">
        <f>IF(AND(N8="",K8&lt;&gt;""),K8,N8)</f>
        <v/>
      </c>
      <c r="O8" s="7">
        <f>IFERROR(VLOOKUP(I8,Assumptions!$E$4:$F$6,2,FALSE),"")</f>
        <v/>
      </c>
      <c r="P8" s="5" t="n"/>
      <c r="Q8" s="5">
        <f>IF(AND(N8&lt;&gt;"",O8&lt;&gt;""),ROUND((N8*O8)*Assumptions!$F$9,0),"")</f>
        <v/>
      </c>
      <c r="R8" s="5">
        <f>IF(I8&lt;&gt;"",Assumptions!$F$10,"")</f>
        <v/>
      </c>
      <c r="S8" s="5">
        <f>IF(AND(N8&lt;&gt;"",O8&lt;&gt;""),MAX(0,(N8*O8)-P8-Q8-R8),"")</f>
        <v/>
      </c>
      <c r="T8" s="4" t="inlineStr">
        <is>
          <t>For Sale</t>
        </is>
      </c>
      <c r="U8" s="4" t="inlineStr">
        <is>
          <t>Listed under Florida distressed results; listing detail page indicates not currently advertised.</t>
        </is>
      </c>
    </row>
    <row r="9">
      <c r="A9" s="4" t="inlineStr">
        <is>
          <t>FL-HOSP-0005</t>
        </is>
      </c>
      <c r="B9" s="4" t="inlineStr">
        <is>
          <t>Tropical Winds Resort (Portfolio)</t>
        </is>
      </c>
      <c r="C9" s="4" t="inlineStr">
        <is>
          <t>Sanibel (address undisclosed)</t>
        </is>
      </c>
      <c r="D9" s="4" t="inlineStr">
        <is>
          <t>Sanibel</t>
        </is>
      </c>
      <c r="E9" s="4" t="inlineStr">
        <is>
          <t>Lee</t>
        </is>
      </c>
      <c r="F9" s="4" t="inlineStr">
        <is>
          <t>FL</t>
        </is>
      </c>
      <c r="G9" s="4" t="inlineStr"/>
      <c r="H9" s="4" t="n"/>
      <c r="I9" s="4" t="inlineStr">
        <is>
          <t>Distressed (LoopNet)</t>
        </is>
      </c>
      <c r="J9" s="4" t="inlineStr">
        <is>
          <t>Investment</t>
        </is>
      </c>
      <c r="K9" s="5" t="n">
        <v>5950000</v>
      </c>
      <c r="L9" s="6" t="n"/>
      <c r="M9" s="4" t="inlineStr">
        <is>
          <t>https://www.loopnet.com/Listing/Tropical-Winds-Resort/30188931/</t>
        </is>
      </c>
      <c r="N9" s="5">
        <f>IF(AND(N9="",K9&lt;&gt;""),K9,N9)</f>
        <v/>
      </c>
      <c r="O9" s="7">
        <f>IFERROR(VLOOKUP(I9,Assumptions!$E$4:$F$6,2,FALSE),"")</f>
        <v/>
      </c>
      <c r="P9" s="5" t="n"/>
      <c r="Q9" s="5">
        <f>IF(AND(N9&lt;&gt;"",O9&lt;&gt;""),ROUND((N9*O9)*Assumptions!$F$9,0),"")</f>
        <v/>
      </c>
      <c r="R9" s="5">
        <f>IF(I9&lt;&gt;"",Assumptions!$F$10,"")</f>
        <v/>
      </c>
      <c r="S9" s="5">
        <f>IF(AND(N9&lt;&gt;"",O9&lt;&gt;""),MAX(0,(N9*O9)-P9-Q9-R9),"")</f>
        <v/>
      </c>
      <c r="T9" s="4" t="inlineStr">
        <is>
          <t>For Sale</t>
        </is>
      </c>
      <c r="U9" s="4" t="inlineStr">
        <is>
          <t>LoopNet distressed results show 4 properties / mixed types; listing details gated.</t>
        </is>
      </c>
    </row>
    <row r="10">
      <c r="K10" s="8" t="n"/>
      <c r="L10" s="9" t="n"/>
      <c r="N10" s="8">
        <f>IF(AND(N10="",K10&lt;&gt;""),K10,N10)</f>
        <v/>
      </c>
      <c r="O10" s="10">
        <f>IFERROR(VLOOKUP(I10,Assumptions!$E$4:$F$6,2,FALSE),"")</f>
        <v/>
      </c>
      <c r="P10" s="8" t="n"/>
      <c r="Q10" s="8">
        <f>IF(AND(N10&lt;&gt;"",O10&lt;&gt;""),ROUND((N10*O10)*Assumptions!$F$9,0),"")</f>
        <v/>
      </c>
      <c r="R10" s="8">
        <f>IF(I10&lt;&gt;"",Assumptions!$F$10,"")</f>
        <v/>
      </c>
      <c r="S10" s="8">
        <f>IF(AND(N10&lt;&gt;"",O10&lt;&gt;""),MAX(0,(N10*O10)-P10-Q10-R10),"")</f>
        <v/>
      </c>
    </row>
    <row r="11">
      <c r="K11" s="8" t="n"/>
      <c r="L11" s="9" t="n"/>
      <c r="N11" s="8">
        <f>IF(AND(N11="",K11&lt;&gt;""),K11,N11)</f>
        <v/>
      </c>
      <c r="O11" s="10">
        <f>IFERROR(VLOOKUP(I11,Assumptions!$E$4:$F$6,2,FALSE),"")</f>
        <v/>
      </c>
      <c r="P11" s="8" t="n"/>
      <c r="Q11" s="8">
        <f>IF(AND(N11&lt;&gt;"",O11&lt;&gt;""),ROUND((N11*O11)*Assumptions!$F$9,0),"")</f>
        <v/>
      </c>
      <c r="R11" s="8">
        <f>IF(I11&lt;&gt;"",Assumptions!$F$10,"")</f>
        <v/>
      </c>
      <c r="S11" s="8">
        <f>IF(AND(N11&lt;&gt;"",O11&lt;&gt;""),MAX(0,(N11*O11)-P11-Q11-R11),"")</f>
        <v/>
      </c>
    </row>
    <row r="12">
      <c r="K12" s="8" t="n"/>
      <c r="L12" s="9" t="n"/>
      <c r="N12" s="8">
        <f>IF(AND(N12="",K12&lt;&gt;""),K12,N12)</f>
        <v/>
      </c>
      <c r="O12" s="10">
        <f>IFERROR(VLOOKUP(I12,Assumptions!$E$4:$F$6,2,FALSE),"")</f>
        <v/>
      </c>
      <c r="P12" s="8" t="n"/>
      <c r="Q12" s="8">
        <f>IF(AND(N12&lt;&gt;"",O12&lt;&gt;""),ROUND((N12*O12)*Assumptions!$F$9,0),"")</f>
        <v/>
      </c>
      <c r="R12" s="8">
        <f>IF(I12&lt;&gt;"",Assumptions!$F$10,"")</f>
        <v/>
      </c>
      <c r="S12" s="8">
        <f>IF(AND(N12&lt;&gt;"",O12&lt;&gt;""),MAX(0,(N12*O12)-P12-Q12-R12),"")</f>
        <v/>
      </c>
    </row>
    <row r="13">
      <c r="K13" s="8" t="n"/>
      <c r="L13" s="9" t="n"/>
      <c r="N13" s="8">
        <f>IF(AND(N13="",K13&lt;&gt;""),K13,N13)</f>
        <v/>
      </c>
      <c r="O13" s="10">
        <f>IFERROR(VLOOKUP(I13,Assumptions!$E$4:$F$6,2,FALSE),"")</f>
        <v/>
      </c>
      <c r="P13" s="8" t="n"/>
      <c r="Q13" s="8">
        <f>IF(AND(N13&lt;&gt;"",O13&lt;&gt;""),ROUND((N13*O13)*Assumptions!$F$9,0),"")</f>
        <v/>
      </c>
      <c r="R13" s="8">
        <f>IF(I13&lt;&gt;"",Assumptions!$F$10,"")</f>
        <v/>
      </c>
      <c r="S13" s="8">
        <f>IF(AND(N13&lt;&gt;"",O13&lt;&gt;""),MAX(0,(N13*O13)-P13-Q13-R13),"")</f>
        <v/>
      </c>
    </row>
    <row r="14">
      <c r="K14" s="8" t="n"/>
      <c r="L14" s="9" t="n"/>
      <c r="N14" s="8">
        <f>IF(AND(N14="",K14&lt;&gt;""),K14,N14)</f>
        <v/>
      </c>
      <c r="O14" s="10">
        <f>IFERROR(VLOOKUP(I14,Assumptions!$E$4:$F$6,2,FALSE),"")</f>
        <v/>
      </c>
      <c r="P14" s="8" t="n"/>
      <c r="Q14" s="8">
        <f>IF(AND(N14&lt;&gt;"",O14&lt;&gt;""),ROUND((N14*O14)*Assumptions!$F$9,0),"")</f>
        <v/>
      </c>
      <c r="R14" s="8">
        <f>IF(I14&lt;&gt;"",Assumptions!$F$10,"")</f>
        <v/>
      </c>
      <c r="S14" s="8">
        <f>IF(AND(N14&lt;&gt;"",O14&lt;&gt;""),MAX(0,(N14*O14)-P14-Q14-R14),"")</f>
        <v/>
      </c>
    </row>
    <row r="15">
      <c r="K15" s="8" t="n"/>
      <c r="L15" s="9" t="n"/>
      <c r="N15" s="8">
        <f>IF(AND(N15="",K15&lt;&gt;""),K15,N15)</f>
        <v/>
      </c>
      <c r="O15" s="10">
        <f>IFERROR(VLOOKUP(I15,Assumptions!$E$4:$F$6,2,FALSE),"")</f>
        <v/>
      </c>
      <c r="P15" s="8" t="n"/>
      <c r="Q15" s="8">
        <f>IF(AND(N15&lt;&gt;"",O15&lt;&gt;""),ROUND((N15*O15)*Assumptions!$F$9,0),"")</f>
        <v/>
      </c>
      <c r="R15" s="8">
        <f>IF(I15&lt;&gt;"",Assumptions!$F$10,"")</f>
        <v/>
      </c>
      <c r="S15" s="8">
        <f>IF(AND(N15&lt;&gt;"",O15&lt;&gt;""),MAX(0,(N15*O15)-P15-Q15-R15),"")</f>
        <v/>
      </c>
    </row>
    <row r="16">
      <c r="K16" s="8" t="n"/>
      <c r="L16" s="9" t="n"/>
      <c r="N16" s="8">
        <f>IF(AND(N16="",K16&lt;&gt;""),K16,N16)</f>
        <v/>
      </c>
      <c r="O16" s="10">
        <f>IFERROR(VLOOKUP(I16,Assumptions!$E$4:$F$6,2,FALSE),"")</f>
        <v/>
      </c>
      <c r="P16" s="8" t="n"/>
      <c r="Q16" s="8">
        <f>IF(AND(N16&lt;&gt;"",O16&lt;&gt;""),ROUND((N16*O16)*Assumptions!$F$9,0),"")</f>
        <v/>
      </c>
      <c r="R16" s="8">
        <f>IF(I16&lt;&gt;"",Assumptions!$F$10,"")</f>
        <v/>
      </c>
      <c r="S16" s="8">
        <f>IF(AND(N16&lt;&gt;"",O16&lt;&gt;""),MAX(0,(N16*O16)-P16-Q16-R16),"")</f>
        <v/>
      </c>
    </row>
    <row r="17">
      <c r="K17" s="8" t="n"/>
      <c r="L17" s="9" t="n"/>
      <c r="N17" s="8">
        <f>IF(AND(N17="",K17&lt;&gt;""),K17,N17)</f>
        <v/>
      </c>
      <c r="O17" s="10">
        <f>IFERROR(VLOOKUP(I17,Assumptions!$E$4:$F$6,2,FALSE),"")</f>
        <v/>
      </c>
      <c r="P17" s="8" t="n"/>
      <c r="Q17" s="8">
        <f>IF(AND(N17&lt;&gt;"",O17&lt;&gt;""),ROUND((N17*O17)*Assumptions!$F$9,0),"")</f>
        <v/>
      </c>
      <c r="R17" s="8">
        <f>IF(I17&lt;&gt;"",Assumptions!$F$10,"")</f>
        <v/>
      </c>
      <c r="S17" s="8">
        <f>IF(AND(N17&lt;&gt;"",O17&lt;&gt;""),MAX(0,(N17*O17)-P17-Q17-R17),"")</f>
        <v/>
      </c>
    </row>
    <row r="18">
      <c r="K18" s="8" t="n"/>
      <c r="L18" s="9" t="n"/>
      <c r="N18" s="8">
        <f>IF(AND(N18="",K18&lt;&gt;""),K18,N18)</f>
        <v/>
      </c>
      <c r="O18" s="10">
        <f>IFERROR(VLOOKUP(I18,Assumptions!$E$4:$F$6,2,FALSE),"")</f>
        <v/>
      </c>
      <c r="P18" s="8" t="n"/>
      <c r="Q18" s="8">
        <f>IF(AND(N18&lt;&gt;"",O18&lt;&gt;""),ROUND((N18*O18)*Assumptions!$F$9,0),"")</f>
        <v/>
      </c>
      <c r="R18" s="8">
        <f>IF(I18&lt;&gt;"",Assumptions!$F$10,"")</f>
        <v/>
      </c>
      <c r="S18" s="8">
        <f>IF(AND(N18&lt;&gt;"",O18&lt;&gt;""),MAX(0,(N18*O18)-P18-Q18-R18),"")</f>
        <v/>
      </c>
    </row>
    <row r="19">
      <c r="K19" s="8" t="n"/>
      <c r="L19" s="9" t="n"/>
      <c r="N19" s="8">
        <f>IF(AND(N19="",K19&lt;&gt;""),K19,N19)</f>
        <v/>
      </c>
      <c r="O19" s="10">
        <f>IFERROR(VLOOKUP(I19,Assumptions!$E$4:$F$6,2,FALSE),"")</f>
        <v/>
      </c>
      <c r="P19" s="8" t="n"/>
      <c r="Q19" s="8">
        <f>IF(AND(N19&lt;&gt;"",O19&lt;&gt;""),ROUND((N19*O19)*Assumptions!$F$9,0),"")</f>
        <v/>
      </c>
      <c r="R19" s="8">
        <f>IF(I19&lt;&gt;"",Assumptions!$F$10,"")</f>
        <v/>
      </c>
      <c r="S19" s="8">
        <f>IF(AND(N19&lt;&gt;"",O19&lt;&gt;""),MAX(0,(N19*O19)-P19-Q19-R19),"")</f>
        <v/>
      </c>
    </row>
    <row r="20">
      <c r="K20" s="8" t="n"/>
      <c r="L20" s="9" t="n"/>
      <c r="N20" s="8">
        <f>IF(AND(N20="",K20&lt;&gt;""),K20,N20)</f>
        <v/>
      </c>
      <c r="O20" s="10">
        <f>IFERROR(VLOOKUP(I20,Assumptions!$E$4:$F$6,2,FALSE),"")</f>
        <v/>
      </c>
      <c r="P20" s="8" t="n"/>
      <c r="Q20" s="8">
        <f>IF(AND(N20&lt;&gt;"",O20&lt;&gt;""),ROUND((N20*O20)*Assumptions!$F$9,0),"")</f>
        <v/>
      </c>
      <c r="R20" s="8">
        <f>IF(I20&lt;&gt;"",Assumptions!$F$10,"")</f>
        <v/>
      </c>
      <c r="S20" s="8">
        <f>IF(AND(N20&lt;&gt;"",O20&lt;&gt;""),MAX(0,(N20*O20)-P20-Q20-R20),"")</f>
        <v/>
      </c>
    </row>
    <row r="21">
      <c r="K21" s="8" t="n"/>
      <c r="L21" s="9" t="n"/>
      <c r="N21" s="8">
        <f>IF(AND(N21="",K21&lt;&gt;""),K21,N21)</f>
        <v/>
      </c>
      <c r="O21" s="10">
        <f>IFERROR(VLOOKUP(I21,Assumptions!$E$4:$F$6,2,FALSE),"")</f>
        <v/>
      </c>
      <c r="P21" s="8" t="n"/>
      <c r="Q21" s="8">
        <f>IF(AND(N21&lt;&gt;"",O21&lt;&gt;""),ROUND((N21*O21)*Assumptions!$F$9,0),"")</f>
        <v/>
      </c>
      <c r="R21" s="8">
        <f>IF(I21&lt;&gt;"",Assumptions!$F$10,"")</f>
        <v/>
      </c>
      <c r="S21" s="8">
        <f>IF(AND(N21&lt;&gt;"",O21&lt;&gt;""),MAX(0,(N21*O21)-P21-Q21-R21),"")</f>
        <v/>
      </c>
    </row>
    <row r="22">
      <c r="K22" s="8" t="n"/>
      <c r="L22" s="9" t="n"/>
      <c r="N22" s="8">
        <f>IF(AND(N22="",K22&lt;&gt;""),K22,N22)</f>
        <v/>
      </c>
      <c r="O22" s="10">
        <f>IFERROR(VLOOKUP(I22,Assumptions!$E$4:$F$6,2,FALSE),"")</f>
        <v/>
      </c>
      <c r="P22" s="8" t="n"/>
      <c r="Q22" s="8">
        <f>IF(AND(N22&lt;&gt;"",O22&lt;&gt;""),ROUND((N22*O22)*Assumptions!$F$9,0),"")</f>
        <v/>
      </c>
      <c r="R22" s="8">
        <f>IF(I22&lt;&gt;"",Assumptions!$F$10,"")</f>
        <v/>
      </c>
      <c r="S22" s="8">
        <f>IF(AND(N22&lt;&gt;"",O22&lt;&gt;""),MAX(0,(N22*O22)-P22-Q22-R22),"")</f>
        <v/>
      </c>
    </row>
    <row r="23">
      <c r="K23" s="8" t="n"/>
      <c r="L23" s="9" t="n"/>
      <c r="N23" s="8">
        <f>IF(AND(N23="",K23&lt;&gt;""),K23,N23)</f>
        <v/>
      </c>
      <c r="O23" s="10">
        <f>IFERROR(VLOOKUP(I23,Assumptions!$E$4:$F$6,2,FALSE),"")</f>
        <v/>
      </c>
      <c r="P23" s="8" t="n"/>
      <c r="Q23" s="8">
        <f>IF(AND(N23&lt;&gt;"",O23&lt;&gt;""),ROUND((N23*O23)*Assumptions!$F$9,0),"")</f>
        <v/>
      </c>
      <c r="R23" s="8">
        <f>IF(I23&lt;&gt;"",Assumptions!$F$10,"")</f>
        <v/>
      </c>
      <c r="S23" s="8">
        <f>IF(AND(N23&lt;&gt;"",O23&lt;&gt;""),MAX(0,(N23*O23)-P23-Q23-R23),"")</f>
        <v/>
      </c>
    </row>
    <row r="24">
      <c r="K24" s="8" t="n"/>
      <c r="L24" s="9" t="n"/>
      <c r="N24" s="8">
        <f>IF(AND(N24="",K24&lt;&gt;""),K24,N24)</f>
        <v/>
      </c>
      <c r="O24" s="10">
        <f>IFERROR(VLOOKUP(I24,Assumptions!$E$4:$F$6,2,FALSE),"")</f>
        <v/>
      </c>
      <c r="P24" s="8" t="n"/>
      <c r="Q24" s="8">
        <f>IF(AND(N24&lt;&gt;"",O24&lt;&gt;""),ROUND((N24*O24)*Assumptions!$F$9,0),"")</f>
        <v/>
      </c>
      <c r="R24" s="8">
        <f>IF(I24&lt;&gt;"",Assumptions!$F$10,"")</f>
        <v/>
      </c>
      <c r="S24" s="8">
        <f>IF(AND(N24&lt;&gt;"",O24&lt;&gt;""),MAX(0,(N24*O24)-P24-Q24-R24),"")</f>
        <v/>
      </c>
    </row>
    <row r="25">
      <c r="K25" s="8" t="n"/>
      <c r="L25" s="9" t="n"/>
      <c r="N25" s="8">
        <f>IF(AND(N25="",K25&lt;&gt;""),K25,N25)</f>
        <v/>
      </c>
      <c r="O25" s="10">
        <f>IFERROR(VLOOKUP(I25,Assumptions!$E$4:$F$6,2,FALSE),"")</f>
        <v/>
      </c>
      <c r="P25" s="8" t="n"/>
      <c r="Q25" s="8">
        <f>IF(AND(N25&lt;&gt;"",O25&lt;&gt;""),ROUND((N25*O25)*Assumptions!$F$9,0),"")</f>
        <v/>
      </c>
      <c r="R25" s="8">
        <f>IF(I25&lt;&gt;"",Assumptions!$F$10,"")</f>
        <v/>
      </c>
      <c r="S25" s="8">
        <f>IF(AND(N25&lt;&gt;"",O25&lt;&gt;""),MAX(0,(N25*O25)-P25-Q25-R25),"")</f>
        <v/>
      </c>
    </row>
    <row r="26">
      <c r="K26" s="8" t="n"/>
      <c r="L26" s="9" t="n"/>
      <c r="N26" s="8">
        <f>IF(AND(N26="",K26&lt;&gt;""),K26,N26)</f>
        <v/>
      </c>
      <c r="O26" s="10">
        <f>IFERROR(VLOOKUP(I26,Assumptions!$E$4:$F$6,2,FALSE),"")</f>
        <v/>
      </c>
      <c r="P26" s="8" t="n"/>
      <c r="Q26" s="8">
        <f>IF(AND(N26&lt;&gt;"",O26&lt;&gt;""),ROUND((N26*O26)*Assumptions!$F$9,0),"")</f>
        <v/>
      </c>
      <c r="R26" s="8">
        <f>IF(I26&lt;&gt;"",Assumptions!$F$10,"")</f>
        <v/>
      </c>
      <c r="S26" s="8">
        <f>IF(AND(N26&lt;&gt;"",O26&lt;&gt;""),MAX(0,(N26*O26)-P26-Q26-R26),"")</f>
        <v/>
      </c>
    </row>
    <row r="27">
      <c r="K27" s="8" t="n"/>
      <c r="L27" s="9" t="n"/>
      <c r="N27" s="8">
        <f>IF(AND(N27="",K27&lt;&gt;""),K27,N27)</f>
        <v/>
      </c>
      <c r="O27" s="10">
        <f>IFERROR(VLOOKUP(I27,Assumptions!$E$4:$F$6,2,FALSE),"")</f>
        <v/>
      </c>
      <c r="P27" s="8" t="n"/>
      <c r="Q27" s="8">
        <f>IF(AND(N27&lt;&gt;"",O27&lt;&gt;""),ROUND((N27*O27)*Assumptions!$F$9,0),"")</f>
        <v/>
      </c>
      <c r="R27" s="8">
        <f>IF(I27&lt;&gt;"",Assumptions!$F$10,"")</f>
        <v/>
      </c>
      <c r="S27" s="8">
        <f>IF(AND(N27&lt;&gt;"",O27&lt;&gt;""),MAX(0,(N27*O27)-P27-Q27-R27),"")</f>
        <v/>
      </c>
    </row>
    <row r="28">
      <c r="K28" s="8" t="n"/>
      <c r="L28" s="9" t="n"/>
      <c r="N28" s="8">
        <f>IF(AND(N28="",K28&lt;&gt;""),K28,N28)</f>
        <v/>
      </c>
      <c r="O28" s="10">
        <f>IFERROR(VLOOKUP(I28,Assumptions!$E$4:$F$6,2,FALSE),"")</f>
        <v/>
      </c>
      <c r="P28" s="8" t="n"/>
      <c r="Q28" s="8">
        <f>IF(AND(N28&lt;&gt;"",O28&lt;&gt;""),ROUND((N28*O28)*Assumptions!$F$9,0),"")</f>
        <v/>
      </c>
      <c r="R28" s="8">
        <f>IF(I28&lt;&gt;"",Assumptions!$F$10,"")</f>
        <v/>
      </c>
      <c r="S28" s="8">
        <f>IF(AND(N28&lt;&gt;"",O28&lt;&gt;""),MAX(0,(N28*O28)-P28-Q28-R28),"")</f>
        <v/>
      </c>
    </row>
    <row r="29">
      <c r="K29" s="8" t="n"/>
      <c r="L29" s="9" t="n"/>
      <c r="N29" s="8">
        <f>IF(AND(N29="",K29&lt;&gt;""),K29,N29)</f>
        <v/>
      </c>
      <c r="O29" s="10">
        <f>IFERROR(VLOOKUP(I29,Assumptions!$E$4:$F$6,2,FALSE),"")</f>
        <v/>
      </c>
      <c r="P29" s="8" t="n"/>
      <c r="Q29" s="8">
        <f>IF(AND(N29&lt;&gt;"",O29&lt;&gt;""),ROUND((N29*O29)*Assumptions!$F$9,0),"")</f>
        <v/>
      </c>
      <c r="R29" s="8">
        <f>IF(I29&lt;&gt;"",Assumptions!$F$10,"")</f>
        <v/>
      </c>
      <c r="S29" s="8">
        <f>IF(AND(N29&lt;&gt;"",O29&lt;&gt;""),MAX(0,(N29*O29)-P29-Q29-R29),"")</f>
        <v/>
      </c>
    </row>
    <row r="30">
      <c r="K30" s="8" t="n"/>
      <c r="L30" s="9" t="n"/>
      <c r="N30" s="8">
        <f>IF(AND(N30="",K30&lt;&gt;""),K30,N30)</f>
        <v/>
      </c>
      <c r="O30" s="10">
        <f>IFERROR(VLOOKUP(I30,Assumptions!$E$4:$F$6,2,FALSE),"")</f>
        <v/>
      </c>
      <c r="P30" s="8" t="n"/>
      <c r="Q30" s="8">
        <f>IF(AND(N30&lt;&gt;"",O30&lt;&gt;""),ROUND((N30*O30)*Assumptions!$F$9,0),"")</f>
        <v/>
      </c>
      <c r="R30" s="8">
        <f>IF(I30&lt;&gt;"",Assumptions!$F$10,"")</f>
        <v/>
      </c>
      <c r="S30" s="8">
        <f>IF(AND(N30&lt;&gt;"",O30&lt;&gt;""),MAX(0,(N30*O30)-P30-Q30-R30),"")</f>
        <v/>
      </c>
    </row>
    <row r="31">
      <c r="K31" s="8" t="n"/>
      <c r="L31" s="9" t="n"/>
      <c r="N31" s="8">
        <f>IF(AND(N31="",K31&lt;&gt;""),K31,N31)</f>
        <v/>
      </c>
      <c r="O31" s="10">
        <f>IFERROR(VLOOKUP(I31,Assumptions!$E$4:$F$6,2,FALSE),"")</f>
        <v/>
      </c>
      <c r="P31" s="8" t="n"/>
      <c r="Q31" s="8">
        <f>IF(AND(N31&lt;&gt;"",O31&lt;&gt;""),ROUND((N31*O31)*Assumptions!$F$9,0),"")</f>
        <v/>
      </c>
      <c r="R31" s="8">
        <f>IF(I31&lt;&gt;"",Assumptions!$F$10,"")</f>
        <v/>
      </c>
      <c r="S31" s="8">
        <f>IF(AND(N31&lt;&gt;"",O31&lt;&gt;""),MAX(0,(N31*O31)-P31-Q31-R31),"")</f>
        <v/>
      </c>
    </row>
    <row r="32">
      <c r="K32" s="8" t="n"/>
      <c r="L32" s="9" t="n"/>
      <c r="N32" s="8">
        <f>IF(AND(N32="",K32&lt;&gt;""),K32,N32)</f>
        <v/>
      </c>
      <c r="O32" s="10">
        <f>IFERROR(VLOOKUP(I32,Assumptions!$E$4:$F$6,2,FALSE),"")</f>
        <v/>
      </c>
      <c r="P32" s="8" t="n"/>
      <c r="Q32" s="8">
        <f>IF(AND(N32&lt;&gt;"",O32&lt;&gt;""),ROUND((N32*O32)*Assumptions!$F$9,0),"")</f>
        <v/>
      </c>
      <c r="R32" s="8">
        <f>IF(I32&lt;&gt;"",Assumptions!$F$10,"")</f>
        <v/>
      </c>
      <c r="S32" s="8">
        <f>IF(AND(N32&lt;&gt;"",O32&lt;&gt;""),MAX(0,(N32*O32)-P32-Q32-R32),"")</f>
        <v/>
      </c>
    </row>
    <row r="33">
      <c r="K33" s="8" t="n"/>
      <c r="L33" s="9" t="n"/>
      <c r="N33" s="8">
        <f>IF(AND(N33="",K33&lt;&gt;""),K33,N33)</f>
        <v/>
      </c>
      <c r="O33" s="10">
        <f>IFERROR(VLOOKUP(I33,Assumptions!$E$4:$F$6,2,FALSE),"")</f>
        <v/>
      </c>
      <c r="P33" s="8" t="n"/>
      <c r="Q33" s="8">
        <f>IF(AND(N33&lt;&gt;"",O33&lt;&gt;""),ROUND((N33*O33)*Assumptions!$F$9,0),"")</f>
        <v/>
      </c>
      <c r="R33" s="8">
        <f>IF(I33&lt;&gt;"",Assumptions!$F$10,"")</f>
        <v/>
      </c>
      <c r="S33" s="8">
        <f>IF(AND(N33&lt;&gt;"",O33&lt;&gt;""),MAX(0,(N33*O33)-P33-Q33-R33),"")</f>
        <v/>
      </c>
    </row>
    <row r="34">
      <c r="K34" s="8" t="n"/>
      <c r="L34" s="9" t="n"/>
      <c r="N34" s="8">
        <f>IF(AND(N34="",K34&lt;&gt;""),K34,N34)</f>
        <v/>
      </c>
      <c r="O34" s="10">
        <f>IFERROR(VLOOKUP(I34,Assumptions!$E$4:$F$6,2,FALSE),"")</f>
        <v/>
      </c>
      <c r="P34" s="8" t="n"/>
      <c r="Q34" s="8">
        <f>IF(AND(N34&lt;&gt;"",O34&lt;&gt;""),ROUND((N34*O34)*Assumptions!$F$9,0),"")</f>
        <v/>
      </c>
      <c r="R34" s="8">
        <f>IF(I34&lt;&gt;"",Assumptions!$F$10,"")</f>
        <v/>
      </c>
      <c r="S34" s="8">
        <f>IF(AND(N34&lt;&gt;"",O34&lt;&gt;""),MAX(0,(N34*O34)-P34-Q34-R34),"")</f>
        <v/>
      </c>
    </row>
    <row r="35">
      <c r="K35" s="8" t="n"/>
      <c r="L35" s="9" t="n"/>
      <c r="N35" s="8">
        <f>IF(AND(N35="",K35&lt;&gt;""),K35,N35)</f>
        <v/>
      </c>
      <c r="O35" s="10">
        <f>IFERROR(VLOOKUP(I35,Assumptions!$E$4:$F$6,2,FALSE),"")</f>
        <v/>
      </c>
      <c r="P35" s="8" t="n"/>
      <c r="Q35" s="8">
        <f>IF(AND(N35&lt;&gt;"",O35&lt;&gt;""),ROUND((N35*O35)*Assumptions!$F$9,0),"")</f>
        <v/>
      </c>
      <c r="R35" s="8">
        <f>IF(I35&lt;&gt;"",Assumptions!$F$10,"")</f>
        <v/>
      </c>
      <c r="S35" s="8">
        <f>IF(AND(N35&lt;&gt;"",O35&lt;&gt;""),MAX(0,(N35*O35)-P35-Q35-R35),"")</f>
        <v/>
      </c>
    </row>
    <row r="36">
      <c r="K36" s="8" t="n"/>
      <c r="L36" s="9" t="n"/>
      <c r="N36" s="8">
        <f>IF(AND(N36="",K36&lt;&gt;""),K36,N36)</f>
        <v/>
      </c>
      <c r="O36" s="10">
        <f>IFERROR(VLOOKUP(I36,Assumptions!$E$4:$F$6,2,FALSE),"")</f>
        <v/>
      </c>
      <c r="P36" s="8" t="n"/>
      <c r="Q36" s="8">
        <f>IF(AND(N36&lt;&gt;"",O36&lt;&gt;""),ROUND((N36*O36)*Assumptions!$F$9,0),"")</f>
        <v/>
      </c>
      <c r="R36" s="8">
        <f>IF(I36&lt;&gt;"",Assumptions!$F$10,"")</f>
        <v/>
      </c>
      <c r="S36" s="8">
        <f>IF(AND(N36&lt;&gt;"",O36&lt;&gt;""),MAX(0,(N36*O36)-P36-Q36-R36),"")</f>
        <v/>
      </c>
    </row>
    <row r="37">
      <c r="K37" s="8" t="n"/>
      <c r="L37" s="9" t="n"/>
      <c r="N37" s="8">
        <f>IF(AND(N37="",K37&lt;&gt;""),K37,N37)</f>
        <v/>
      </c>
      <c r="O37" s="10">
        <f>IFERROR(VLOOKUP(I37,Assumptions!$E$4:$F$6,2,FALSE),"")</f>
        <v/>
      </c>
      <c r="P37" s="8" t="n"/>
      <c r="Q37" s="8">
        <f>IF(AND(N37&lt;&gt;"",O37&lt;&gt;""),ROUND((N37*O37)*Assumptions!$F$9,0),"")</f>
        <v/>
      </c>
      <c r="R37" s="8">
        <f>IF(I37&lt;&gt;"",Assumptions!$F$10,"")</f>
        <v/>
      </c>
      <c r="S37" s="8">
        <f>IF(AND(N37&lt;&gt;"",O37&lt;&gt;""),MAX(0,(N37*O37)-P37-Q37-R37),"")</f>
        <v/>
      </c>
    </row>
    <row r="38">
      <c r="K38" s="8" t="n"/>
      <c r="L38" s="9" t="n"/>
      <c r="N38" s="8">
        <f>IF(AND(N38="",K38&lt;&gt;""),K38,N38)</f>
        <v/>
      </c>
      <c r="O38" s="10">
        <f>IFERROR(VLOOKUP(I38,Assumptions!$E$4:$F$6,2,FALSE),"")</f>
        <v/>
      </c>
      <c r="P38" s="8" t="n"/>
      <c r="Q38" s="8">
        <f>IF(AND(N38&lt;&gt;"",O38&lt;&gt;""),ROUND((N38*O38)*Assumptions!$F$9,0),"")</f>
        <v/>
      </c>
      <c r="R38" s="8">
        <f>IF(I38&lt;&gt;"",Assumptions!$F$10,"")</f>
        <v/>
      </c>
      <c r="S38" s="8">
        <f>IF(AND(N38&lt;&gt;"",O38&lt;&gt;""),MAX(0,(N38*O38)-P38-Q38-R38),"")</f>
        <v/>
      </c>
    </row>
    <row r="39">
      <c r="K39" s="8" t="n"/>
      <c r="L39" s="9" t="n"/>
      <c r="N39" s="8">
        <f>IF(AND(N39="",K39&lt;&gt;""),K39,N39)</f>
        <v/>
      </c>
      <c r="O39" s="10">
        <f>IFERROR(VLOOKUP(I39,Assumptions!$E$4:$F$6,2,FALSE),"")</f>
        <v/>
      </c>
      <c r="P39" s="8" t="n"/>
      <c r="Q39" s="8">
        <f>IF(AND(N39&lt;&gt;"",O39&lt;&gt;""),ROUND((N39*O39)*Assumptions!$F$9,0),"")</f>
        <v/>
      </c>
      <c r="R39" s="8">
        <f>IF(I39&lt;&gt;"",Assumptions!$F$10,"")</f>
        <v/>
      </c>
      <c r="S39" s="8">
        <f>IF(AND(N39&lt;&gt;"",O39&lt;&gt;""),MAX(0,(N39*O39)-P39-Q39-R39),"")</f>
        <v/>
      </c>
    </row>
    <row r="40">
      <c r="K40" s="8" t="n"/>
      <c r="L40" s="9" t="n"/>
      <c r="N40" s="8">
        <f>IF(AND(N40="",K40&lt;&gt;""),K40,N40)</f>
        <v/>
      </c>
      <c r="O40" s="10">
        <f>IFERROR(VLOOKUP(I40,Assumptions!$E$4:$F$6,2,FALSE),"")</f>
        <v/>
      </c>
      <c r="P40" s="8" t="n"/>
      <c r="Q40" s="8">
        <f>IF(AND(N40&lt;&gt;"",O40&lt;&gt;""),ROUND((N40*O40)*Assumptions!$F$9,0),"")</f>
        <v/>
      </c>
      <c r="R40" s="8">
        <f>IF(I40&lt;&gt;"",Assumptions!$F$10,"")</f>
        <v/>
      </c>
      <c r="S40" s="8">
        <f>IF(AND(N40&lt;&gt;"",O40&lt;&gt;""),MAX(0,(N40*O40)-P40-Q40-R40),"")</f>
        <v/>
      </c>
    </row>
    <row r="41">
      <c r="K41" s="8" t="n"/>
      <c r="L41" s="9" t="n"/>
      <c r="N41" s="8">
        <f>IF(AND(N41="",K41&lt;&gt;""),K41,N41)</f>
        <v/>
      </c>
      <c r="O41" s="10">
        <f>IFERROR(VLOOKUP(I41,Assumptions!$E$4:$F$6,2,FALSE),"")</f>
        <v/>
      </c>
      <c r="P41" s="8" t="n"/>
      <c r="Q41" s="8">
        <f>IF(AND(N41&lt;&gt;"",O41&lt;&gt;""),ROUND((N41*O41)*Assumptions!$F$9,0),"")</f>
        <v/>
      </c>
      <c r="R41" s="8">
        <f>IF(I41&lt;&gt;"",Assumptions!$F$10,"")</f>
        <v/>
      </c>
      <c r="S41" s="8">
        <f>IF(AND(N41&lt;&gt;"",O41&lt;&gt;""),MAX(0,(N41*O41)-P41-Q41-R41),"")</f>
        <v/>
      </c>
    </row>
    <row r="42">
      <c r="K42" s="8" t="n"/>
      <c r="L42" s="9" t="n"/>
      <c r="N42" s="8">
        <f>IF(AND(N42="",K42&lt;&gt;""),K42,N42)</f>
        <v/>
      </c>
      <c r="O42" s="10">
        <f>IFERROR(VLOOKUP(I42,Assumptions!$E$4:$F$6,2,FALSE),"")</f>
        <v/>
      </c>
      <c r="P42" s="8" t="n"/>
      <c r="Q42" s="8">
        <f>IF(AND(N42&lt;&gt;"",O42&lt;&gt;""),ROUND((N42*O42)*Assumptions!$F$9,0),"")</f>
        <v/>
      </c>
      <c r="R42" s="8">
        <f>IF(I42&lt;&gt;"",Assumptions!$F$10,"")</f>
        <v/>
      </c>
      <c r="S42" s="8">
        <f>IF(AND(N42&lt;&gt;"",O42&lt;&gt;""),MAX(0,(N42*O42)-P42-Q42-R42),"")</f>
        <v/>
      </c>
    </row>
    <row r="43">
      <c r="K43" s="8" t="n"/>
      <c r="L43" s="9" t="n"/>
      <c r="N43" s="8">
        <f>IF(AND(N43="",K43&lt;&gt;""),K43,N43)</f>
        <v/>
      </c>
      <c r="O43" s="10">
        <f>IFERROR(VLOOKUP(I43,Assumptions!$E$4:$F$6,2,FALSE),"")</f>
        <v/>
      </c>
      <c r="P43" s="8" t="n"/>
      <c r="Q43" s="8">
        <f>IF(AND(N43&lt;&gt;"",O43&lt;&gt;""),ROUND((N43*O43)*Assumptions!$F$9,0),"")</f>
        <v/>
      </c>
      <c r="R43" s="8">
        <f>IF(I43&lt;&gt;"",Assumptions!$F$10,"")</f>
        <v/>
      </c>
      <c r="S43" s="8">
        <f>IF(AND(N43&lt;&gt;"",O43&lt;&gt;""),MAX(0,(N43*O43)-P43-Q43-R43),"")</f>
        <v/>
      </c>
    </row>
    <row r="44">
      <c r="K44" s="8" t="n"/>
      <c r="L44" s="9" t="n"/>
      <c r="N44" s="8">
        <f>IF(AND(N44="",K44&lt;&gt;""),K44,N44)</f>
        <v/>
      </c>
      <c r="O44" s="10">
        <f>IFERROR(VLOOKUP(I44,Assumptions!$E$4:$F$6,2,FALSE),"")</f>
        <v/>
      </c>
      <c r="P44" s="8" t="n"/>
      <c r="Q44" s="8">
        <f>IF(AND(N44&lt;&gt;"",O44&lt;&gt;""),ROUND((N44*O44)*Assumptions!$F$9,0),"")</f>
        <v/>
      </c>
      <c r="R44" s="8">
        <f>IF(I44&lt;&gt;"",Assumptions!$F$10,"")</f>
        <v/>
      </c>
      <c r="S44" s="8">
        <f>IF(AND(N44&lt;&gt;"",O44&lt;&gt;""),MAX(0,(N44*O44)-P44-Q44-R44),"")</f>
        <v/>
      </c>
    </row>
    <row r="45">
      <c r="K45" s="8" t="n"/>
      <c r="L45" s="9" t="n"/>
      <c r="N45" s="8">
        <f>IF(AND(N45="",K45&lt;&gt;""),K45,N45)</f>
        <v/>
      </c>
      <c r="O45" s="10">
        <f>IFERROR(VLOOKUP(I45,Assumptions!$E$4:$F$6,2,FALSE),"")</f>
        <v/>
      </c>
      <c r="P45" s="8" t="n"/>
      <c r="Q45" s="8">
        <f>IF(AND(N45&lt;&gt;"",O45&lt;&gt;""),ROUND((N45*O45)*Assumptions!$F$9,0),"")</f>
        <v/>
      </c>
      <c r="R45" s="8">
        <f>IF(I45&lt;&gt;"",Assumptions!$F$10,"")</f>
        <v/>
      </c>
      <c r="S45" s="8">
        <f>IF(AND(N45&lt;&gt;"",O45&lt;&gt;""),MAX(0,(N45*O45)-P45-Q45-R45),"")</f>
        <v/>
      </c>
    </row>
    <row r="46">
      <c r="K46" s="8" t="n"/>
      <c r="L46" s="9" t="n"/>
      <c r="N46" s="8">
        <f>IF(AND(N46="",K46&lt;&gt;""),K46,N46)</f>
        <v/>
      </c>
      <c r="O46" s="10">
        <f>IFERROR(VLOOKUP(I46,Assumptions!$E$4:$F$6,2,FALSE),"")</f>
        <v/>
      </c>
      <c r="P46" s="8" t="n"/>
      <c r="Q46" s="8">
        <f>IF(AND(N46&lt;&gt;"",O46&lt;&gt;""),ROUND((N46*O46)*Assumptions!$F$9,0),"")</f>
        <v/>
      </c>
      <c r="R46" s="8">
        <f>IF(I46&lt;&gt;"",Assumptions!$F$10,"")</f>
        <v/>
      </c>
      <c r="S46" s="8">
        <f>IF(AND(N46&lt;&gt;"",O46&lt;&gt;""),MAX(0,(N46*O46)-P46-Q46-R46),"")</f>
        <v/>
      </c>
    </row>
    <row r="47">
      <c r="K47" s="8" t="n"/>
      <c r="L47" s="9" t="n"/>
      <c r="N47" s="8">
        <f>IF(AND(N47="",K47&lt;&gt;""),K47,N47)</f>
        <v/>
      </c>
      <c r="O47" s="10">
        <f>IFERROR(VLOOKUP(I47,Assumptions!$E$4:$F$6,2,FALSE),"")</f>
        <v/>
      </c>
      <c r="P47" s="8" t="n"/>
      <c r="Q47" s="8">
        <f>IF(AND(N47&lt;&gt;"",O47&lt;&gt;""),ROUND((N47*O47)*Assumptions!$F$9,0),"")</f>
        <v/>
      </c>
      <c r="R47" s="8">
        <f>IF(I47&lt;&gt;"",Assumptions!$F$10,"")</f>
        <v/>
      </c>
      <c r="S47" s="8">
        <f>IF(AND(N47&lt;&gt;"",O47&lt;&gt;""),MAX(0,(N47*O47)-P47-Q47-R47),"")</f>
        <v/>
      </c>
    </row>
    <row r="48">
      <c r="K48" s="8" t="n"/>
      <c r="L48" s="9" t="n"/>
      <c r="N48" s="8">
        <f>IF(AND(N48="",K48&lt;&gt;""),K48,N48)</f>
        <v/>
      </c>
      <c r="O48" s="10">
        <f>IFERROR(VLOOKUP(I48,Assumptions!$E$4:$F$6,2,FALSE),"")</f>
        <v/>
      </c>
      <c r="P48" s="8" t="n"/>
      <c r="Q48" s="8">
        <f>IF(AND(N48&lt;&gt;"",O48&lt;&gt;""),ROUND((N48*O48)*Assumptions!$F$9,0),"")</f>
        <v/>
      </c>
      <c r="R48" s="8">
        <f>IF(I48&lt;&gt;"",Assumptions!$F$10,"")</f>
        <v/>
      </c>
      <c r="S48" s="8">
        <f>IF(AND(N48&lt;&gt;"",O48&lt;&gt;""),MAX(0,(N48*O48)-P48-Q48-R48),"")</f>
        <v/>
      </c>
    </row>
    <row r="49">
      <c r="K49" s="8" t="n"/>
      <c r="L49" s="9" t="n"/>
      <c r="N49" s="8">
        <f>IF(AND(N49="",K49&lt;&gt;""),K49,N49)</f>
        <v/>
      </c>
      <c r="O49" s="10">
        <f>IFERROR(VLOOKUP(I49,Assumptions!$E$4:$F$6,2,FALSE),"")</f>
        <v/>
      </c>
      <c r="P49" s="8" t="n"/>
      <c r="Q49" s="8">
        <f>IF(AND(N49&lt;&gt;"",O49&lt;&gt;""),ROUND((N49*O49)*Assumptions!$F$9,0),"")</f>
        <v/>
      </c>
      <c r="R49" s="8">
        <f>IF(I49&lt;&gt;"",Assumptions!$F$10,"")</f>
        <v/>
      </c>
      <c r="S49" s="8">
        <f>IF(AND(N49&lt;&gt;"",O49&lt;&gt;""),MAX(0,(N49*O49)-P49-Q49-R49),"")</f>
        <v/>
      </c>
    </row>
    <row r="50">
      <c r="K50" s="8" t="n"/>
      <c r="L50" s="9" t="n"/>
      <c r="N50" s="8">
        <f>IF(AND(N50="",K50&lt;&gt;""),K50,N50)</f>
        <v/>
      </c>
      <c r="O50" s="10">
        <f>IFERROR(VLOOKUP(I50,Assumptions!$E$4:$F$6,2,FALSE),"")</f>
        <v/>
      </c>
      <c r="P50" s="8" t="n"/>
      <c r="Q50" s="8">
        <f>IF(AND(N50&lt;&gt;"",O50&lt;&gt;""),ROUND((N50*O50)*Assumptions!$F$9,0),"")</f>
        <v/>
      </c>
      <c r="R50" s="8">
        <f>IF(I50&lt;&gt;"",Assumptions!$F$10,"")</f>
        <v/>
      </c>
      <c r="S50" s="8">
        <f>IF(AND(N50&lt;&gt;"",O50&lt;&gt;""),MAX(0,(N50*O50)-P50-Q50-R50),"")</f>
        <v/>
      </c>
    </row>
    <row r="51">
      <c r="K51" s="8" t="n"/>
      <c r="L51" s="9" t="n"/>
      <c r="N51" s="8">
        <f>IF(AND(N51="",K51&lt;&gt;""),K51,N51)</f>
        <v/>
      </c>
      <c r="O51" s="10">
        <f>IFERROR(VLOOKUP(I51,Assumptions!$E$4:$F$6,2,FALSE),"")</f>
        <v/>
      </c>
      <c r="P51" s="8" t="n"/>
      <c r="Q51" s="8">
        <f>IF(AND(N51&lt;&gt;"",O51&lt;&gt;""),ROUND((N51*O51)*Assumptions!$F$9,0),"")</f>
        <v/>
      </c>
      <c r="R51" s="8">
        <f>IF(I51&lt;&gt;"",Assumptions!$F$10,"")</f>
        <v/>
      </c>
      <c r="S51" s="8">
        <f>IF(AND(N51&lt;&gt;"",O51&lt;&gt;""),MAX(0,(N51*O51)-P51-Q51-R51),"")</f>
        <v/>
      </c>
    </row>
    <row r="52">
      <c r="K52" s="8" t="n"/>
      <c r="L52" s="9" t="n"/>
      <c r="N52" s="8">
        <f>IF(AND(N52="",K52&lt;&gt;""),K52,N52)</f>
        <v/>
      </c>
      <c r="O52" s="10">
        <f>IFERROR(VLOOKUP(I52,Assumptions!$E$4:$F$6,2,FALSE),"")</f>
        <v/>
      </c>
      <c r="P52" s="8" t="n"/>
      <c r="Q52" s="8">
        <f>IF(AND(N52&lt;&gt;"",O52&lt;&gt;""),ROUND((N52*O52)*Assumptions!$F$9,0),"")</f>
        <v/>
      </c>
      <c r="R52" s="8">
        <f>IF(I52&lt;&gt;"",Assumptions!$F$10,"")</f>
        <v/>
      </c>
      <c r="S52" s="8">
        <f>IF(AND(N52&lt;&gt;"",O52&lt;&gt;""),MAX(0,(N52*O52)-P52-Q52-R52),"")</f>
        <v/>
      </c>
    </row>
    <row r="53">
      <c r="K53" s="8" t="n"/>
      <c r="L53" s="9" t="n"/>
      <c r="N53" s="8">
        <f>IF(AND(N53="",K53&lt;&gt;""),K53,N53)</f>
        <v/>
      </c>
      <c r="O53" s="10">
        <f>IFERROR(VLOOKUP(I53,Assumptions!$E$4:$F$6,2,FALSE),"")</f>
        <v/>
      </c>
      <c r="P53" s="8" t="n"/>
      <c r="Q53" s="8">
        <f>IF(AND(N53&lt;&gt;"",O53&lt;&gt;""),ROUND((N53*O53)*Assumptions!$F$9,0),"")</f>
        <v/>
      </c>
      <c r="R53" s="8">
        <f>IF(I53&lt;&gt;"",Assumptions!$F$10,"")</f>
        <v/>
      </c>
      <c r="S53" s="8">
        <f>IF(AND(N53&lt;&gt;"",O53&lt;&gt;""),MAX(0,(N53*O53)-P53-Q53-R53),"")</f>
        <v/>
      </c>
    </row>
    <row r="54">
      <c r="K54" s="8" t="n"/>
      <c r="L54" s="9" t="n"/>
      <c r="N54" s="8">
        <f>IF(AND(N54="",K54&lt;&gt;""),K54,N54)</f>
        <v/>
      </c>
      <c r="O54" s="10">
        <f>IFERROR(VLOOKUP(I54,Assumptions!$E$4:$F$6,2,FALSE),"")</f>
        <v/>
      </c>
      <c r="P54" s="8" t="n"/>
      <c r="Q54" s="8">
        <f>IF(AND(N54&lt;&gt;"",O54&lt;&gt;""),ROUND((N54*O54)*Assumptions!$F$9,0),"")</f>
        <v/>
      </c>
      <c r="R54" s="8">
        <f>IF(I54&lt;&gt;"",Assumptions!$F$10,"")</f>
        <v/>
      </c>
      <c r="S54" s="8">
        <f>IF(AND(N54&lt;&gt;"",O54&lt;&gt;""),MAX(0,(N54*O54)-P54-Q54-R54),"")</f>
        <v/>
      </c>
    </row>
    <row r="55">
      <c r="K55" s="8" t="n"/>
      <c r="L55" s="9" t="n"/>
      <c r="N55" s="8">
        <f>IF(AND(N55="",K55&lt;&gt;""),K55,N55)</f>
        <v/>
      </c>
      <c r="O55" s="10">
        <f>IFERROR(VLOOKUP(I55,Assumptions!$E$4:$F$6,2,FALSE),"")</f>
        <v/>
      </c>
      <c r="P55" s="8" t="n"/>
      <c r="Q55" s="8">
        <f>IF(AND(N55&lt;&gt;"",O55&lt;&gt;""),ROUND((N55*O55)*Assumptions!$F$9,0),"")</f>
        <v/>
      </c>
      <c r="R55" s="8">
        <f>IF(I55&lt;&gt;"",Assumptions!$F$10,"")</f>
        <v/>
      </c>
      <c r="S55" s="8">
        <f>IF(AND(N55&lt;&gt;"",O55&lt;&gt;""),MAX(0,(N55*O55)-P55-Q55-R55),"")</f>
        <v/>
      </c>
    </row>
    <row r="56">
      <c r="K56" s="8" t="n"/>
      <c r="L56" s="9" t="n"/>
      <c r="N56" s="8">
        <f>IF(AND(N56="",K56&lt;&gt;""),K56,N56)</f>
        <v/>
      </c>
      <c r="O56" s="10">
        <f>IFERROR(VLOOKUP(I56,Assumptions!$E$4:$F$6,2,FALSE),"")</f>
        <v/>
      </c>
      <c r="P56" s="8" t="n"/>
      <c r="Q56" s="8">
        <f>IF(AND(N56&lt;&gt;"",O56&lt;&gt;""),ROUND((N56*O56)*Assumptions!$F$9,0),"")</f>
        <v/>
      </c>
      <c r="R56" s="8">
        <f>IF(I56&lt;&gt;"",Assumptions!$F$10,"")</f>
        <v/>
      </c>
      <c r="S56" s="8">
        <f>IF(AND(N56&lt;&gt;"",O56&lt;&gt;""),MAX(0,(N56*O56)-P56-Q56-R56),"")</f>
        <v/>
      </c>
    </row>
    <row r="57">
      <c r="K57" s="8" t="n"/>
      <c r="L57" s="9" t="n"/>
      <c r="N57" s="8">
        <f>IF(AND(N57="",K57&lt;&gt;""),K57,N57)</f>
        <v/>
      </c>
      <c r="O57" s="10">
        <f>IFERROR(VLOOKUP(I57,Assumptions!$E$4:$F$6,2,FALSE),"")</f>
        <v/>
      </c>
      <c r="P57" s="8" t="n"/>
      <c r="Q57" s="8">
        <f>IF(AND(N57&lt;&gt;"",O57&lt;&gt;""),ROUND((N57*O57)*Assumptions!$F$9,0),"")</f>
        <v/>
      </c>
      <c r="R57" s="8">
        <f>IF(I57&lt;&gt;"",Assumptions!$F$10,"")</f>
        <v/>
      </c>
      <c r="S57" s="8">
        <f>IF(AND(N57&lt;&gt;"",O57&lt;&gt;""),MAX(0,(N57*O57)-P57-Q57-R57),"")</f>
        <v/>
      </c>
    </row>
    <row r="58">
      <c r="K58" s="8" t="n"/>
      <c r="L58" s="9" t="n"/>
      <c r="N58" s="8">
        <f>IF(AND(N58="",K58&lt;&gt;""),K58,N58)</f>
        <v/>
      </c>
      <c r="O58" s="10">
        <f>IFERROR(VLOOKUP(I58,Assumptions!$E$4:$F$6,2,FALSE),"")</f>
        <v/>
      </c>
      <c r="P58" s="8" t="n"/>
      <c r="Q58" s="8">
        <f>IF(AND(N58&lt;&gt;"",O58&lt;&gt;""),ROUND((N58*O58)*Assumptions!$F$9,0),"")</f>
        <v/>
      </c>
      <c r="R58" s="8">
        <f>IF(I58&lt;&gt;"",Assumptions!$F$10,"")</f>
        <v/>
      </c>
      <c r="S58" s="8">
        <f>IF(AND(N58&lt;&gt;"",O58&lt;&gt;""),MAX(0,(N58*O58)-P58-Q58-R58),"")</f>
        <v/>
      </c>
    </row>
    <row r="59">
      <c r="K59" s="8" t="n"/>
      <c r="L59" s="9" t="n"/>
      <c r="N59" s="8">
        <f>IF(AND(N59="",K59&lt;&gt;""),K59,N59)</f>
        <v/>
      </c>
      <c r="O59" s="10">
        <f>IFERROR(VLOOKUP(I59,Assumptions!$E$4:$F$6,2,FALSE),"")</f>
        <v/>
      </c>
      <c r="P59" s="8" t="n"/>
      <c r="Q59" s="8">
        <f>IF(AND(N59&lt;&gt;"",O59&lt;&gt;""),ROUND((N59*O59)*Assumptions!$F$9,0),"")</f>
        <v/>
      </c>
      <c r="R59" s="8">
        <f>IF(I59&lt;&gt;"",Assumptions!$F$10,"")</f>
        <v/>
      </c>
      <c r="S59" s="8">
        <f>IF(AND(N59&lt;&gt;"",O59&lt;&gt;""),MAX(0,(N59*O59)-P59-Q59-R59),"")</f>
        <v/>
      </c>
    </row>
    <row r="60">
      <c r="K60" s="8" t="n"/>
      <c r="L60" s="9" t="n"/>
      <c r="N60" s="8">
        <f>IF(AND(N60="",K60&lt;&gt;""),K60,N60)</f>
        <v/>
      </c>
      <c r="O60" s="10">
        <f>IFERROR(VLOOKUP(I60,Assumptions!$E$4:$F$6,2,FALSE),"")</f>
        <v/>
      </c>
      <c r="P60" s="8" t="n"/>
      <c r="Q60" s="8">
        <f>IF(AND(N60&lt;&gt;"",O60&lt;&gt;""),ROUND((N60*O60)*Assumptions!$F$9,0),"")</f>
        <v/>
      </c>
      <c r="R60" s="8">
        <f>IF(I60&lt;&gt;"",Assumptions!$F$10,"")</f>
        <v/>
      </c>
      <c r="S60" s="8">
        <f>IF(AND(N60&lt;&gt;"",O60&lt;&gt;""),MAX(0,(N60*O60)-P60-Q60-R60),"")</f>
        <v/>
      </c>
    </row>
    <row r="61">
      <c r="K61" s="8" t="n"/>
      <c r="L61" s="9" t="n"/>
      <c r="N61" s="8">
        <f>IF(AND(N61="",K61&lt;&gt;""),K61,N61)</f>
        <v/>
      </c>
      <c r="O61" s="10">
        <f>IFERROR(VLOOKUP(I61,Assumptions!$E$4:$F$6,2,FALSE),"")</f>
        <v/>
      </c>
      <c r="P61" s="8" t="n"/>
      <c r="Q61" s="8">
        <f>IF(AND(N61&lt;&gt;"",O61&lt;&gt;""),ROUND((N61*O61)*Assumptions!$F$9,0),"")</f>
        <v/>
      </c>
      <c r="R61" s="8">
        <f>IF(I61&lt;&gt;"",Assumptions!$F$10,"")</f>
        <v/>
      </c>
      <c r="S61" s="8">
        <f>IF(AND(N61&lt;&gt;"",O61&lt;&gt;""),MAX(0,(N61*O61)-P61-Q61-R61),"")</f>
        <v/>
      </c>
    </row>
    <row r="62">
      <c r="K62" s="8" t="n"/>
      <c r="L62" s="9" t="n"/>
      <c r="N62" s="8">
        <f>IF(AND(N62="",K62&lt;&gt;""),K62,N62)</f>
        <v/>
      </c>
      <c r="O62" s="10">
        <f>IFERROR(VLOOKUP(I62,Assumptions!$E$4:$F$6,2,FALSE),"")</f>
        <v/>
      </c>
      <c r="P62" s="8" t="n"/>
      <c r="Q62" s="8">
        <f>IF(AND(N62&lt;&gt;"",O62&lt;&gt;""),ROUND((N62*O62)*Assumptions!$F$9,0),"")</f>
        <v/>
      </c>
      <c r="R62" s="8">
        <f>IF(I62&lt;&gt;"",Assumptions!$F$10,"")</f>
        <v/>
      </c>
      <c r="S62" s="8">
        <f>IF(AND(N62&lt;&gt;"",O62&lt;&gt;""),MAX(0,(N62*O62)-P62-Q62-R62),"")</f>
        <v/>
      </c>
    </row>
    <row r="63">
      <c r="K63" s="8" t="n"/>
      <c r="L63" s="9" t="n"/>
      <c r="N63" s="8">
        <f>IF(AND(N63="",K63&lt;&gt;""),K63,N63)</f>
        <v/>
      </c>
      <c r="O63" s="10">
        <f>IFERROR(VLOOKUP(I63,Assumptions!$E$4:$F$6,2,FALSE),"")</f>
        <v/>
      </c>
      <c r="P63" s="8" t="n"/>
      <c r="Q63" s="8">
        <f>IF(AND(N63&lt;&gt;"",O63&lt;&gt;""),ROUND((N63*O63)*Assumptions!$F$9,0),"")</f>
        <v/>
      </c>
      <c r="R63" s="8">
        <f>IF(I63&lt;&gt;"",Assumptions!$F$10,"")</f>
        <v/>
      </c>
      <c r="S63" s="8">
        <f>IF(AND(N63&lt;&gt;"",O63&lt;&gt;""),MAX(0,(N63*O63)-P63-Q63-R63),"")</f>
        <v/>
      </c>
    </row>
    <row r="64">
      <c r="K64" s="8" t="n"/>
      <c r="L64" s="9" t="n"/>
      <c r="N64" s="8">
        <f>IF(AND(N64="",K64&lt;&gt;""),K64,N64)</f>
        <v/>
      </c>
      <c r="O64" s="10">
        <f>IFERROR(VLOOKUP(I64,Assumptions!$E$4:$F$6,2,FALSE),"")</f>
        <v/>
      </c>
      <c r="P64" s="8" t="n"/>
      <c r="Q64" s="8">
        <f>IF(AND(N64&lt;&gt;"",O64&lt;&gt;""),ROUND((N64*O64)*Assumptions!$F$9,0),"")</f>
        <v/>
      </c>
      <c r="R64" s="8">
        <f>IF(I64&lt;&gt;"",Assumptions!$F$10,"")</f>
        <v/>
      </c>
      <c r="S64" s="8">
        <f>IF(AND(N64&lt;&gt;"",O64&lt;&gt;""),MAX(0,(N64*O64)-P64-Q64-R64),"")</f>
        <v/>
      </c>
    </row>
    <row r="65">
      <c r="K65" s="8" t="n"/>
      <c r="L65" s="9" t="n"/>
      <c r="N65" s="8">
        <f>IF(AND(N65="",K65&lt;&gt;""),K65,N65)</f>
        <v/>
      </c>
      <c r="O65" s="10">
        <f>IFERROR(VLOOKUP(I65,Assumptions!$E$4:$F$6,2,FALSE),"")</f>
        <v/>
      </c>
      <c r="P65" s="8" t="n"/>
      <c r="Q65" s="8">
        <f>IF(AND(N65&lt;&gt;"",O65&lt;&gt;""),ROUND((N65*O65)*Assumptions!$F$9,0),"")</f>
        <v/>
      </c>
      <c r="R65" s="8">
        <f>IF(I65&lt;&gt;"",Assumptions!$F$10,"")</f>
        <v/>
      </c>
      <c r="S65" s="8">
        <f>IF(AND(N65&lt;&gt;"",O65&lt;&gt;""),MAX(0,(N65*O65)-P65-Q65-R65),"")</f>
        <v/>
      </c>
    </row>
    <row r="66">
      <c r="K66" s="8" t="n"/>
      <c r="L66" s="9" t="n"/>
      <c r="N66" s="8">
        <f>IF(AND(N66="",K66&lt;&gt;""),K66,N66)</f>
        <v/>
      </c>
      <c r="O66" s="10">
        <f>IFERROR(VLOOKUP(I66,Assumptions!$E$4:$F$6,2,FALSE),"")</f>
        <v/>
      </c>
      <c r="P66" s="8" t="n"/>
      <c r="Q66" s="8">
        <f>IF(AND(N66&lt;&gt;"",O66&lt;&gt;""),ROUND((N66*O66)*Assumptions!$F$9,0),"")</f>
        <v/>
      </c>
      <c r="R66" s="8">
        <f>IF(I66&lt;&gt;"",Assumptions!$F$10,"")</f>
        <v/>
      </c>
      <c r="S66" s="8">
        <f>IF(AND(N66&lt;&gt;"",O66&lt;&gt;""),MAX(0,(N66*O66)-P66-Q66-R66),"")</f>
        <v/>
      </c>
    </row>
    <row r="67">
      <c r="K67" s="8" t="n"/>
      <c r="L67" s="9" t="n"/>
      <c r="N67" s="8">
        <f>IF(AND(N67="",K67&lt;&gt;""),K67,N67)</f>
        <v/>
      </c>
      <c r="O67" s="10">
        <f>IFERROR(VLOOKUP(I67,Assumptions!$E$4:$F$6,2,FALSE),"")</f>
        <v/>
      </c>
      <c r="P67" s="8" t="n"/>
      <c r="Q67" s="8">
        <f>IF(AND(N67&lt;&gt;"",O67&lt;&gt;""),ROUND((N67*O67)*Assumptions!$F$9,0),"")</f>
        <v/>
      </c>
      <c r="R67" s="8">
        <f>IF(I67&lt;&gt;"",Assumptions!$F$10,"")</f>
        <v/>
      </c>
      <c r="S67" s="8">
        <f>IF(AND(N67&lt;&gt;"",O67&lt;&gt;""),MAX(0,(N67*O67)-P67-Q67-R67),"")</f>
        <v/>
      </c>
    </row>
    <row r="68">
      <c r="K68" s="8" t="n"/>
      <c r="L68" s="9" t="n"/>
      <c r="N68" s="8">
        <f>IF(AND(N68="",K68&lt;&gt;""),K68,N68)</f>
        <v/>
      </c>
      <c r="O68" s="10">
        <f>IFERROR(VLOOKUP(I68,Assumptions!$E$4:$F$6,2,FALSE),"")</f>
        <v/>
      </c>
      <c r="P68" s="8" t="n"/>
      <c r="Q68" s="8">
        <f>IF(AND(N68&lt;&gt;"",O68&lt;&gt;""),ROUND((N68*O68)*Assumptions!$F$9,0),"")</f>
        <v/>
      </c>
      <c r="R68" s="8">
        <f>IF(I68&lt;&gt;"",Assumptions!$F$10,"")</f>
        <v/>
      </c>
      <c r="S68" s="8">
        <f>IF(AND(N68&lt;&gt;"",O68&lt;&gt;""),MAX(0,(N68*O68)-P68-Q68-R68),"")</f>
        <v/>
      </c>
    </row>
    <row r="69">
      <c r="K69" s="8" t="n"/>
      <c r="L69" s="9" t="n"/>
      <c r="N69" s="8">
        <f>IF(AND(N69="",K69&lt;&gt;""),K69,N69)</f>
        <v/>
      </c>
      <c r="O69" s="10">
        <f>IFERROR(VLOOKUP(I69,Assumptions!$E$4:$F$6,2,FALSE),"")</f>
        <v/>
      </c>
      <c r="P69" s="8" t="n"/>
      <c r="Q69" s="8">
        <f>IF(AND(N69&lt;&gt;"",O69&lt;&gt;""),ROUND((N69*O69)*Assumptions!$F$9,0),"")</f>
        <v/>
      </c>
      <c r="R69" s="8">
        <f>IF(I69&lt;&gt;"",Assumptions!$F$10,"")</f>
        <v/>
      </c>
      <c r="S69" s="8">
        <f>IF(AND(N69&lt;&gt;"",O69&lt;&gt;""),MAX(0,(N69*O69)-P69-Q69-R69),"")</f>
        <v/>
      </c>
    </row>
    <row r="70">
      <c r="K70" s="8" t="n"/>
      <c r="L70" s="9" t="n"/>
      <c r="N70" s="8">
        <f>IF(AND(N70="",K70&lt;&gt;""),K70,N70)</f>
        <v/>
      </c>
      <c r="O70" s="10">
        <f>IFERROR(VLOOKUP(I70,Assumptions!$E$4:$F$6,2,FALSE),"")</f>
        <v/>
      </c>
      <c r="P70" s="8" t="n"/>
      <c r="Q70" s="8">
        <f>IF(AND(N70&lt;&gt;"",O70&lt;&gt;""),ROUND((N70*O70)*Assumptions!$F$9,0),"")</f>
        <v/>
      </c>
      <c r="R70" s="8">
        <f>IF(I70&lt;&gt;"",Assumptions!$F$10,"")</f>
        <v/>
      </c>
      <c r="S70" s="8">
        <f>IF(AND(N70&lt;&gt;"",O70&lt;&gt;""),MAX(0,(N70*O70)-P70-Q70-R70),"")</f>
        <v/>
      </c>
    </row>
    <row r="71">
      <c r="K71" s="8" t="n"/>
      <c r="L71" s="9" t="n"/>
      <c r="N71" s="8">
        <f>IF(AND(N71="",K71&lt;&gt;""),K71,N71)</f>
        <v/>
      </c>
      <c r="O71" s="10">
        <f>IFERROR(VLOOKUP(I71,Assumptions!$E$4:$F$6,2,FALSE),"")</f>
        <v/>
      </c>
      <c r="P71" s="8" t="n"/>
      <c r="Q71" s="8">
        <f>IF(AND(N71&lt;&gt;"",O71&lt;&gt;""),ROUND((N71*O71)*Assumptions!$F$9,0),"")</f>
        <v/>
      </c>
      <c r="R71" s="8">
        <f>IF(I71&lt;&gt;"",Assumptions!$F$10,"")</f>
        <v/>
      </c>
      <c r="S71" s="8">
        <f>IF(AND(N71&lt;&gt;"",O71&lt;&gt;""),MAX(0,(N71*O71)-P71-Q71-R71),"")</f>
        <v/>
      </c>
    </row>
    <row r="72">
      <c r="K72" s="8" t="n"/>
      <c r="L72" s="9" t="n"/>
      <c r="N72" s="8">
        <f>IF(AND(N72="",K72&lt;&gt;""),K72,N72)</f>
        <v/>
      </c>
      <c r="O72" s="10">
        <f>IFERROR(VLOOKUP(I72,Assumptions!$E$4:$F$6,2,FALSE),"")</f>
        <v/>
      </c>
      <c r="P72" s="8" t="n"/>
      <c r="Q72" s="8">
        <f>IF(AND(N72&lt;&gt;"",O72&lt;&gt;""),ROUND((N72*O72)*Assumptions!$F$9,0),"")</f>
        <v/>
      </c>
      <c r="R72" s="8">
        <f>IF(I72&lt;&gt;"",Assumptions!$F$10,"")</f>
        <v/>
      </c>
      <c r="S72" s="8">
        <f>IF(AND(N72&lt;&gt;"",O72&lt;&gt;""),MAX(0,(N72*O72)-P72-Q72-R72),"")</f>
        <v/>
      </c>
    </row>
    <row r="73">
      <c r="K73" s="8" t="n"/>
      <c r="L73" s="9" t="n"/>
      <c r="N73" s="8">
        <f>IF(AND(N73="",K73&lt;&gt;""),K73,N73)</f>
        <v/>
      </c>
      <c r="O73" s="10">
        <f>IFERROR(VLOOKUP(I73,Assumptions!$E$4:$F$6,2,FALSE),"")</f>
        <v/>
      </c>
      <c r="P73" s="8" t="n"/>
      <c r="Q73" s="8">
        <f>IF(AND(N73&lt;&gt;"",O73&lt;&gt;""),ROUND((N73*O73)*Assumptions!$F$9,0),"")</f>
        <v/>
      </c>
      <c r="R73" s="8">
        <f>IF(I73&lt;&gt;"",Assumptions!$F$10,"")</f>
        <v/>
      </c>
      <c r="S73" s="8">
        <f>IF(AND(N73&lt;&gt;"",O73&lt;&gt;""),MAX(0,(N73*O73)-P73-Q73-R73),"")</f>
        <v/>
      </c>
    </row>
    <row r="74">
      <c r="K74" s="8" t="n"/>
      <c r="L74" s="9" t="n"/>
      <c r="N74" s="8">
        <f>IF(AND(N74="",K74&lt;&gt;""),K74,N74)</f>
        <v/>
      </c>
      <c r="O74" s="10">
        <f>IFERROR(VLOOKUP(I74,Assumptions!$E$4:$F$6,2,FALSE),"")</f>
        <v/>
      </c>
      <c r="P74" s="8" t="n"/>
      <c r="Q74" s="8">
        <f>IF(AND(N74&lt;&gt;"",O74&lt;&gt;""),ROUND((N74*O74)*Assumptions!$F$9,0),"")</f>
        <v/>
      </c>
      <c r="R74" s="8">
        <f>IF(I74&lt;&gt;"",Assumptions!$F$10,"")</f>
        <v/>
      </c>
      <c r="S74" s="8">
        <f>IF(AND(N74&lt;&gt;"",O74&lt;&gt;""),MAX(0,(N74*O74)-P74-Q74-R74),"")</f>
        <v/>
      </c>
    </row>
    <row r="75">
      <c r="K75" s="8" t="n"/>
      <c r="L75" s="9" t="n"/>
      <c r="N75" s="8">
        <f>IF(AND(N75="",K75&lt;&gt;""),K75,N75)</f>
        <v/>
      </c>
      <c r="O75" s="10">
        <f>IFERROR(VLOOKUP(I75,Assumptions!$E$4:$F$6,2,FALSE),"")</f>
        <v/>
      </c>
      <c r="P75" s="8" t="n"/>
      <c r="Q75" s="8">
        <f>IF(AND(N75&lt;&gt;"",O75&lt;&gt;""),ROUND((N75*O75)*Assumptions!$F$9,0),"")</f>
        <v/>
      </c>
      <c r="R75" s="8">
        <f>IF(I75&lt;&gt;"",Assumptions!$F$10,"")</f>
        <v/>
      </c>
      <c r="S75" s="8">
        <f>IF(AND(N75&lt;&gt;"",O75&lt;&gt;""),MAX(0,(N75*O75)-P75-Q75-R75),"")</f>
        <v/>
      </c>
    </row>
    <row r="76">
      <c r="K76" s="8" t="n"/>
      <c r="L76" s="9" t="n"/>
      <c r="N76" s="8">
        <f>IF(AND(N76="",K76&lt;&gt;""),K76,N76)</f>
        <v/>
      </c>
      <c r="O76" s="10">
        <f>IFERROR(VLOOKUP(I76,Assumptions!$E$4:$F$6,2,FALSE),"")</f>
        <v/>
      </c>
      <c r="P76" s="8" t="n"/>
      <c r="Q76" s="8">
        <f>IF(AND(N76&lt;&gt;"",O76&lt;&gt;""),ROUND((N76*O76)*Assumptions!$F$9,0),"")</f>
        <v/>
      </c>
      <c r="R76" s="8">
        <f>IF(I76&lt;&gt;"",Assumptions!$F$10,"")</f>
        <v/>
      </c>
      <c r="S76" s="8">
        <f>IF(AND(N76&lt;&gt;"",O76&lt;&gt;""),MAX(0,(N76*O76)-P76-Q76-R76),"")</f>
        <v/>
      </c>
    </row>
    <row r="77">
      <c r="K77" s="8" t="n"/>
      <c r="L77" s="9" t="n"/>
      <c r="N77" s="8">
        <f>IF(AND(N77="",K77&lt;&gt;""),K77,N77)</f>
        <v/>
      </c>
      <c r="O77" s="10">
        <f>IFERROR(VLOOKUP(I77,Assumptions!$E$4:$F$6,2,FALSE),"")</f>
        <v/>
      </c>
      <c r="P77" s="8" t="n"/>
      <c r="Q77" s="8">
        <f>IF(AND(N77&lt;&gt;"",O77&lt;&gt;""),ROUND((N77*O77)*Assumptions!$F$9,0),"")</f>
        <v/>
      </c>
      <c r="R77" s="8">
        <f>IF(I77&lt;&gt;"",Assumptions!$F$10,"")</f>
        <v/>
      </c>
      <c r="S77" s="8">
        <f>IF(AND(N77&lt;&gt;"",O77&lt;&gt;""),MAX(0,(N77*O77)-P77-Q77-R77),"")</f>
        <v/>
      </c>
    </row>
    <row r="78">
      <c r="K78" s="8" t="n"/>
      <c r="L78" s="9" t="n"/>
      <c r="N78" s="8">
        <f>IF(AND(N78="",K78&lt;&gt;""),K78,N78)</f>
        <v/>
      </c>
      <c r="O78" s="10">
        <f>IFERROR(VLOOKUP(I78,Assumptions!$E$4:$F$6,2,FALSE),"")</f>
        <v/>
      </c>
      <c r="P78" s="8" t="n"/>
      <c r="Q78" s="8">
        <f>IF(AND(N78&lt;&gt;"",O78&lt;&gt;""),ROUND((N78*O78)*Assumptions!$F$9,0),"")</f>
        <v/>
      </c>
      <c r="R78" s="8">
        <f>IF(I78&lt;&gt;"",Assumptions!$F$10,"")</f>
        <v/>
      </c>
      <c r="S78" s="8">
        <f>IF(AND(N78&lt;&gt;"",O78&lt;&gt;""),MAX(0,(N78*O78)-P78-Q78-R78),"")</f>
        <v/>
      </c>
    </row>
    <row r="79">
      <c r="K79" s="8" t="n"/>
      <c r="L79" s="9" t="n"/>
      <c r="N79" s="8">
        <f>IF(AND(N79="",K79&lt;&gt;""),K79,N79)</f>
        <v/>
      </c>
      <c r="O79" s="10">
        <f>IFERROR(VLOOKUP(I79,Assumptions!$E$4:$F$6,2,FALSE),"")</f>
        <v/>
      </c>
      <c r="P79" s="8" t="n"/>
      <c r="Q79" s="8">
        <f>IF(AND(N79&lt;&gt;"",O79&lt;&gt;""),ROUND((N79*O79)*Assumptions!$F$9,0),"")</f>
        <v/>
      </c>
      <c r="R79" s="8">
        <f>IF(I79&lt;&gt;"",Assumptions!$F$10,"")</f>
        <v/>
      </c>
      <c r="S79" s="8">
        <f>IF(AND(N79&lt;&gt;"",O79&lt;&gt;""),MAX(0,(N79*O79)-P79-Q79-R79),"")</f>
        <v/>
      </c>
    </row>
    <row r="80">
      <c r="K80" s="8" t="n"/>
      <c r="L80" s="9" t="n"/>
      <c r="N80" s="8">
        <f>IF(AND(N80="",K80&lt;&gt;""),K80,N80)</f>
        <v/>
      </c>
      <c r="O80" s="10">
        <f>IFERROR(VLOOKUP(I80,Assumptions!$E$4:$F$6,2,FALSE),"")</f>
        <v/>
      </c>
      <c r="P80" s="8" t="n"/>
      <c r="Q80" s="8">
        <f>IF(AND(N80&lt;&gt;"",O80&lt;&gt;""),ROUND((N80*O80)*Assumptions!$F$9,0),"")</f>
        <v/>
      </c>
      <c r="R80" s="8">
        <f>IF(I80&lt;&gt;"",Assumptions!$F$10,"")</f>
        <v/>
      </c>
      <c r="S80" s="8">
        <f>IF(AND(N80&lt;&gt;"",O80&lt;&gt;""),MAX(0,(N80*O80)-P80-Q80-R80),"")</f>
        <v/>
      </c>
    </row>
    <row r="81">
      <c r="K81" s="8" t="n"/>
      <c r="L81" s="9" t="n"/>
      <c r="N81" s="8">
        <f>IF(AND(N81="",K81&lt;&gt;""),K81,N81)</f>
        <v/>
      </c>
      <c r="O81" s="10">
        <f>IFERROR(VLOOKUP(I81,Assumptions!$E$4:$F$6,2,FALSE),"")</f>
        <v/>
      </c>
      <c r="P81" s="8" t="n"/>
      <c r="Q81" s="8">
        <f>IF(AND(N81&lt;&gt;"",O81&lt;&gt;""),ROUND((N81*O81)*Assumptions!$F$9,0),"")</f>
        <v/>
      </c>
      <c r="R81" s="8">
        <f>IF(I81&lt;&gt;"",Assumptions!$F$10,"")</f>
        <v/>
      </c>
      <c r="S81" s="8">
        <f>IF(AND(N81&lt;&gt;"",O81&lt;&gt;""),MAX(0,(N81*O81)-P81-Q81-R81),"")</f>
        <v/>
      </c>
    </row>
    <row r="82">
      <c r="K82" s="8" t="n"/>
      <c r="L82" s="9" t="n"/>
      <c r="N82" s="8">
        <f>IF(AND(N82="",K82&lt;&gt;""),K82,N82)</f>
        <v/>
      </c>
      <c r="O82" s="10">
        <f>IFERROR(VLOOKUP(I82,Assumptions!$E$4:$F$6,2,FALSE),"")</f>
        <v/>
      </c>
      <c r="P82" s="8" t="n"/>
      <c r="Q82" s="8">
        <f>IF(AND(N82&lt;&gt;"",O82&lt;&gt;""),ROUND((N82*O82)*Assumptions!$F$9,0),"")</f>
        <v/>
      </c>
      <c r="R82" s="8">
        <f>IF(I82&lt;&gt;"",Assumptions!$F$10,"")</f>
        <v/>
      </c>
      <c r="S82" s="8">
        <f>IF(AND(N82&lt;&gt;"",O82&lt;&gt;""),MAX(0,(N82*O82)-P82-Q82-R82),"")</f>
        <v/>
      </c>
    </row>
    <row r="83">
      <c r="K83" s="8" t="n"/>
      <c r="L83" s="9" t="n"/>
      <c r="N83" s="8">
        <f>IF(AND(N83="",K83&lt;&gt;""),K83,N83)</f>
        <v/>
      </c>
      <c r="O83" s="10">
        <f>IFERROR(VLOOKUP(I83,Assumptions!$E$4:$F$6,2,FALSE),"")</f>
        <v/>
      </c>
      <c r="P83" s="8" t="n"/>
      <c r="Q83" s="8">
        <f>IF(AND(N83&lt;&gt;"",O83&lt;&gt;""),ROUND((N83*O83)*Assumptions!$F$9,0),"")</f>
        <v/>
      </c>
      <c r="R83" s="8">
        <f>IF(I83&lt;&gt;"",Assumptions!$F$10,"")</f>
        <v/>
      </c>
      <c r="S83" s="8">
        <f>IF(AND(N83&lt;&gt;"",O83&lt;&gt;""),MAX(0,(N83*O83)-P83-Q83-R83),"")</f>
        <v/>
      </c>
    </row>
    <row r="84">
      <c r="K84" s="8" t="n"/>
      <c r="L84" s="9" t="n"/>
      <c r="N84" s="8">
        <f>IF(AND(N84="",K84&lt;&gt;""),K84,N84)</f>
        <v/>
      </c>
      <c r="O84" s="10">
        <f>IFERROR(VLOOKUP(I84,Assumptions!$E$4:$F$6,2,FALSE),"")</f>
        <v/>
      </c>
      <c r="P84" s="8" t="n"/>
      <c r="Q84" s="8">
        <f>IF(AND(N84&lt;&gt;"",O84&lt;&gt;""),ROUND((N84*O84)*Assumptions!$F$9,0),"")</f>
        <v/>
      </c>
      <c r="R84" s="8">
        <f>IF(I84&lt;&gt;"",Assumptions!$F$10,"")</f>
        <v/>
      </c>
      <c r="S84" s="8">
        <f>IF(AND(N84&lt;&gt;"",O84&lt;&gt;""),MAX(0,(N84*O84)-P84-Q84-R84),"")</f>
        <v/>
      </c>
    </row>
    <row r="85">
      <c r="K85" s="8" t="n"/>
      <c r="L85" s="9" t="n"/>
      <c r="N85" s="8">
        <f>IF(AND(N85="",K85&lt;&gt;""),K85,N85)</f>
        <v/>
      </c>
      <c r="O85" s="10">
        <f>IFERROR(VLOOKUP(I85,Assumptions!$E$4:$F$6,2,FALSE),"")</f>
        <v/>
      </c>
      <c r="P85" s="8" t="n"/>
      <c r="Q85" s="8">
        <f>IF(AND(N85&lt;&gt;"",O85&lt;&gt;""),ROUND((N85*O85)*Assumptions!$F$9,0),"")</f>
        <v/>
      </c>
      <c r="R85" s="8">
        <f>IF(I85&lt;&gt;"",Assumptions!$F$10,"")</f>
        <v/>
      </c>
      <c r="S85" s="8">
        <f>IF(AND(N85&lt;&gt;"",O85&lt;&gt;""),MAX(0,(N85*O85)-P85-Q85-R85),"")</f>
        <v/>
      </c>
    </row>
    <row r="86">
      <c r="K86" s="8" t="n"/>
      <c r="L86" s="9" t="n"/>
      <c r="N86" s="8">
        <f>IF(AND(N86="",K86&lt;&gt;""),K86,N86)</f>
        <v/>
      </c>
      <c r="O86" s="10">
        <f>IFERROR(VLOOKUP(I86,Assumptions!$E$4:$F$6,2,FALSE),"")</f>
        <v/>
      </c>
      <c r="P86" s="8" t="n"/>
      <c r="Q86" s="8">
        <f>IF(AND(N86&lt;&gt;"",O86&lt;&gt;""),ROUND((N86*O86)*Assumptions!$F$9,0),"")</f>
        <v/>
      </c>
      <c r="R86" s="8">
        <f>IF(I86&lt;&gt;"",Assumptions!$F$10,"")</f>
        <v/>
      </c>
      <c r="S86" s="8">
        <f>IF(AND(N86&lt;&gt;"",O86&lt;&gt;""),MAX(0,(N86*O86)-P86-Q86-R86),"")</f>
        <v/>
      </c>
    </row>
    <row r="87">
      <c r="K87" s="8" t="n"/>
      <c r="L87" s="9" t="n"/>
      <c r="N87" s="8">
        <f>IF(AND(N87="",K87&lt;&gt;""),K87,N87)</f>
        <v/>
      </c>
      <c r="O87" s="10">
        <f>IFERROR(VLOOKUP(I87,Assumptions!$E$4:$F$6,2,FALSE),"")</f>
        <v/>
      </c>
      <c r="P87" s="8" t="n"/>
      <c r="Q87" s="8">
        <f>IF(AND(N87&lt;&gt;"",O87&lt;&gt;""),ROUND((N87*O87)*Assumptions!$F$9,0),"")</f>
        <v/>
      </c>
      <c r="R87" s="8">
        <f>IF(I87&lt;&gt;"",Assumptions!$F$10,"")</f>
        <v/>
      </c>
      <c r="S87" s="8">
        <f>IF(AND(N87&lt;&gt;"",O87&lt;&gt;""),MAX(0,(N87*O87)-P87-Q87-R87),"")</f>
        <v/>
      </c>
    </row>
    <row r="88">
      <c r="K88" s="8" t="n"/>
      <c r="L88" s="9" t="n"/>
      <c r="N88" s="8">
        <f>IF(AND(N88="",K88&lt;&gt;""),K88,N88)</f>
        <v/>
      </c>
      <c r="O88" s="10">
        <f>IFERROR(VLOOKUP(I88,Assumptions!$E$4:$F$6,2,FALSE),"")</f>
        <v/>
      </c>
      <c r="P88" s="8" t="n"/>
      <c r="Q88" s="8">
        <f>IF(AND(N88&lt;&gt;"",O88&lt;&gt;""),ROUND((N88*O88)*Assumptions!$F$9,0),"")</f>
        <v/>
      </c>
      <c r="R88" s="8">
        <f>IF(I88&lt;&gt;"",Assumptions!$F$10,"")</f>
        <v/>
      </c>
      <c r="S88" s="8">
        <f>IF(AND(N88&lt;&gt;"",O88&lt;&gt;""),MAX(0,(N88*O88)-P88-Q88-R88),"")</f>
        <v/>
      </c>
    </row>
    <row r="89">
      <c r="K89" s="8" t="n"/>
      <c r="L89" s="9" t="n"/>
      <c r="N89" s="8">
        <f>IF(AND(N89="",K89&lt;&gt;""),K89,N89)</f>
        <v/>
      </c>
      <c r="O89" s="10">
        <f>IFERROR(VLOOKUP(I89,Assumptions!$E$4:$F$6,2,FALSE),"")</f>
        <v/>
      </c>
      <c r="P89" s="8" t="n"/>
      <c r="Q89" s="8">
        <f>IF(AND(N89&lt;&gt;"",O89&lt;&gt;""),ROUND((N89*O89)*Assumptions!$F$9,0),"")</f>
        <v/>
      </c>
      <c r="R89" s="8">
        <f>IF(I89&lt;&gt;"",Assumptions!$F$10,"")</f>
        <v/>
      </c>
      <c r="S89" s="8">
        <f>IF(AND(N89&lt;&gt;"",O89&lt;&gt;""),MAX(0,(N89*O89)-P89-Q89-R89),"")</f>
        <v/>
      </c>
    </row>
    <row r="90">
      <c r="K90" s="8" t="n"/>
      <c r="L90" s="9" t="n"/>
      <c r="N90" s="8">
        <f>IF(AND(N90="",K90&lt;&gt;""),K90,N90)</f>
        <v/>
      </c>
      <c r="O90" s="10">
        <f>IFERROR(VLOOKUP(I90,Assumptions!$E$4:$F$6,2,FALSE),"")</f>
        <v/>
      </c>
      <c r="P90" s="8" t="n"/>
      <c r="Q90" s="8">
        <f>IF(AND(N90&lt;&gt;"",O90&lt;&gt;""),ROUND((N90*O90)*Assumptions!$F$9,0),"")</f>
        <v/>
      </c>
      <c r="R90" s="8">
        <f>IF(I90&lt;&gt;"",Assumptions!$F$10,"")</f>
        <v/>
      </c>
      <c r="S90" s="8">
        <f>IF(AND(N90&lt;&gt;"",O90&lt;&gt;""),MAX(0,(N90*O90)-P90-Q90-R90),"")</f>
        <v/>
      </c>
    </row>
    <row r="91">
      <c r="K91" s="8" t="n"/>
      <c r="L91" s="9" t="n"/>
      <c r="N91" s="8">
        <f>IF(AND(N91="",K91&lt;&gt;""),K91,N91)</f>
        <v/>
      </c>
      <c r="O91" s="10">
        <f>IFERROR(VLOOKUP(I91,Assumptions!$E$4:$F$6,2,FALSE),"")</f>
        <v/>
      </c>
      <c r="P91" s="8" t="n"/>
      <c r="Q91" s="8">
        <f>IF(AND(N91&lt;&gt;"",O91&lt;&gt;""),ROUND((N91*O91)*Assumptions!$F$9,0),"")</f>
        <v/>
      </c>
      <c r="R91" s="8">
        <f>IF(I91&lt;&gt;"",Assumptions!$F$10,"")</f>
        <v/>
      </c>
      <c r="S91" s="8">
        <f>IF(AND(N91&lt;&gt;"",O91&lt;&gt;""),MAX(0,(N91*O91)-P91-Q91-R91),"")</f>
        <v/>
      </c>
    </row>
    <row r="92">
      <c r="K92" s="8" t="n"/>
      <c r="L92" s="9" t="n"/>
      <c r="N92" s="8">
        <f>IF(AND(N92="",K92&lt;&gt;""),K92,N92)</f>
        <v/>
      </c>
      <c r="O92" s="10">
        <f>IFERROR(VLOOKUP(I92,Assumptions!$E$4:$F$6,2,FALSE),"")</f>
        <v/>
      </c>
      <c r="P92" s="8" t="n"/>
      <c r="Q92" s="8">
        <f>IF(AND(N92&lt;&gt;"",O92&lt;&gt;""),ROUND((N92*O92)*Assumptions!$F$9,0),"")</f>
        <v/>
      </c>
      <c r="R92" s="8">
        <f>IF(I92&lt;&gt;"",Assumptions!$F$10,"")</f>
        <v/>
      </c>
      <c r="S92" s="8">
        <f>IF(AND(N92&lt;&gt;"",O92&lt;&gt;""),MAX(0,(N92*O92)-P92-Q92-R92),"")</f>
        <v/>
      </c>
    </row>
    <row r="93">
      <c r="K93" s="8" t="n"/>
      <c r="L93" s="9" t="n"/>
      <c r="N93" s="8">
        <f>IF(AND(N93="",K93&lt;&gt;""),K93,N93)</f>
        <v/>
      </c>
      <c r="O93" s="10">
        <f>IFERROR(VLOOKUP(I93,Assumptions!$E$4:$F$6,2,FALSE),"")</f>
        <v/>
      </c>
      <c r="P93" s="8" t="n"/>
      <c r="Q93" s="8">
        <f>IF(AND(N93&lt;&gt;"",O93&lt;&gt;""),ROUND((N93*O93)*Assumptions!$F$9,0),"")</f>
        <v/>
      </c>
      <c r="R93" s="8">
        <f>IF(I93&lt;&gt;"",Assumptions!$F$10,"")</f>
        <v/>
      </c>
      <c r="S93" s="8">
        <f>IF(AND(N93&lt;&gt;"",O93&lt;&gt;""),MAX(0,(N93*O93)-P93-Q93-R93),"")</f>
        <v/>
      </c>
    </row>
    <row r="94">
      <c r="K94" s="8" t="n"/>
      <c r="L94" s="9" t="n"/>
      <c r="N94" s="8">
        <f>IF(AND(N94="",K94&lt;&gt;""),K94,N94)</f>
        <v/>
      </c>
      <c r="O94" s="10">
        <f>IFERROR(VLOOKUP(I94,Assumptions!$E$4:$F$6,2,FALSE),"")</f>
        <v/>
      </c>
      <c r="P94" s="8" t="n"/>
      <c r="Q94" s="8">
        <f>IF(AND(N94&lt;&gt;"",O94&lt;&gt;""),ROUND((N94*O94)*Assumptions!$F$9,0),"")</f>
        <v/>
      </c>
      <c r="R94" s="8">
        <f>IF(I94&lt;&gt;"",Assumptions!$F$10,"")</f>
        <v/>
      </c>
      <c r="S94" s="8">
        <f>IF(AND(N94&lt;&gt;"",O94&lt;&gt;""),MAX(0,(N94*O94)-P94-Q94-R94),"")</f>
        <v/>
      </c>
    </row>
    <row r="95">
      <c r="K95" s="8" t="n"/>
      <c r="L95" s="9" t="n"/>
      <c r="N95" s="8">
        <f>IF(AND(N95="",K95&lt;&gt;""),K95,N95)</f>
        <v/>
      </c>
      <c r="O95" s="10">
        <f>IFERROR(VLOOKUP(I95,Assumptions!$E$4:$F$6,2,FALSE),"")</f>
        <v/>
      </c>
      <c r="P95" s="8" t="n"/>
      <c r="Q95" s="8">
        <f>IF(AND(N95&lt;&gt;"",O95&lt;&gt;""),ROUND((N95*O95)*Assumptions!$F$9,0),"")</f>
        <v/>
      </c>
      <c r="R95" s="8">
        <f>IF(I95&lt;&gt;"",Assumptions!$F$10,"")</f>
        <v/>
      </c>
      <c r="S95" s="8">
        <f>IF(AND(N95&lt;&gt;"",O95&lt;&gt;""),MAX(0,(N95*O95)-P95-Q95-R95),"")</f>
        <v/>
      </c>
    </row>
    <row r="96">
      <c r="K96" s="8" t="n"/>
      <c r="L96" s="9" t="n"/>
      <c r="N96" s="8">
        <f>IF(AND(N96="",K96&lt;&gt;""),K96,N96)</f>
        <v/>
      </c>
      <c r="O96" s="10">
        <f>IFERROR(VLOOKUP(I96,Assumptions!$E$4:$F$6,2,FALSE),"")</f>
        <v/>
      </c>
      <c r="P96" s="8" t="n"/>
      <c r="Q96" s="8">
        <f>IF(AND(N96&lt;&gt;"",O96&lt;&gt;""),ROUND((N96*O96)*Assumptions!$F$9,0),"")</f>
        <v/>
      </c>
      <c r="R96" s="8">
        <f>IF(I96&lt;&gt;"",Assumptions!$F$10,"")</f>
        <v/>
      </c>
      <c r="S96" s="8">
        <f>IF(AND(N96&lt;&gt;"",O96&lt;&gt;""),MAX(0,(N96*O96)-P96-Q96-R96),"")</f>
        <v/>
      </c>
    </row>
    <row r="97">
      <c r="K97" s="8" t="n"/>
      <c r="L97" s="9" t="n"/>
      <c r="N97" s="8">
        <f>IF(AND(N97="",K97&lt;&gt;""),K97,N97)</f>
        <v/>
      </c>
      <c r="O97" s="10">
        <f>IFERROR(VLOOKUP(I97,Assumptions!$E$4:$F$6,2,FALSE),"")</f>
        <v/>
      </c>
      <c r="P97" s="8" t="n"/>
      <c r="Q97" s="8">
        <f>IF(AND(N97&lt;&gt;"",O97&lt;&gt;""),ROUND((N97*O97)*Assumptions!$F$9,0),"")</f>
        <v/>
      </c>
      <c r="R97" s="8">
        <f>IF(I97&lt;&gt;"",Assumptions!$F$10,"")</f>
        <v/>
      </c>
      <c r="S97" s="8">
        <f>IF(AND(N97&lt;&gt;"",O97&lt;&gt;""),MAX(0,(N97*O97)-P97-Q97-R97),"")</f>
        <v/>
      </c>
    </row>
    <row r="98">
      <c r="K98" s="8" t="n"/>
      <c r="L98" s="9" t="n"/>
      <c r="N98" s="8">
        <f>IF(AND(N98="",K98&lt;&gt;""),K98,N98)</f>
        <v/>
      </c>
      <c r="O98" s="10">
        <f>IFERROR(VLOOKUP(I98,Assumptions!$E$4:$F$6,2,FALSE),"")</f>
        <v/>
      </c>
      <c r="P98" s="8" t="n"/>
      <c r="Q98" s="8">
        <f>IF(AND(N98&lt;&gt;"",O98&lt;&gt;""),ROUND((N98*O98)*Assumptions!$F$9,0),"")</f>
        <v/>
      </c>
      <c r="R98" s="8">
        <f>IF(I98&lt;&gt;"",Assumptions!$F$10,"")</f>
        <v/>
      </c>
      <c r="S98" s="8">
        <f>IF(AND(N98&lt;&gt;"",O98&lt;&gt;""),MAX(0,(N98*O98)-P98-Q98-R98),"")</f>
        <v/>
      </c>
    </row>
    <row r="99">
      <c r="K99" s="8" t="n"/>
      <c r="L99" s="9" t="n"/>
      <c r="N99" s="8">
        <f>IF(AND(N99="",K99&lt;&gt;""),K99,N99)</f>
        <v/>
      </c>
      <c r="O99" s="10">
        <f>IFERROR(VLOOKUP(I99,Assumptions!$E$4:$F$6,2,FALSE),"")</f>
        <v/>
      </c>
      <c r="P99" s="8" t="n"/>
      <c r="Q99" s="8">
        <f>IF(AND(N99&lt;&gt;"",O99&lt;&gt;""),ROUND((N99*O99)*Assumptions!$F$9,0),"")</f>
        <v/>
      </c>
      <c r="R99" s="8">
        <f>IF(I99&lt;&gt;"",Assumptions!$F$10,"")</f>
        <v/>
      </c>
      <c r="S99" s="8">
        <f>IF(AND(N99&lt;&gt;"",O99&lt;&gt;""),MAX(0,(N99*O99)-P99-Q99-R99),"")</f>
        <v/>
      </c>
    </row>
    <row r="100">
      <c r="K100" s="8" t="n"/>
      <c r="L100" s="9" t="n"/>
      <c r="N100" s="8">
        <f>IF(AND(N100="",K100&lt;&gt;""),K100,N100)</f>
        <v/>
      </c>
      <c r="O100" s="10">
        <f>IFERROR(VLOOKUP(I100,Assumptions!$E$4:$F$6,2,FALSE),"")</f>
        <v/>
      </c>
      <c r="P100" s="8" t="n"/>
      <c r="Q100" s="8">
        <f>IF(AND(N100&lt;&gt;"",O100&lt;&gt;""),ROUND((N100*O100)*Assumptions!$F$9,0),"")</f>
        <v/>
      </c>
      <c r="R100" s="8">
        <f>IF(I100&lt;&gt;"",Assumptions!$F$10,"")</f>
        <v/>
      </c>
      <c r="S100" s="8">
        <f>IF(AND(N100&lt;&gt;"",O100&lt;&gt;""),MAX(0,(N100*O100)-P100-Q100-R100),"")</f>
        <v/>
      </c>
    </row>
    <row r="101">
      <c r="K101" s="8" t="n"/>
      <c r="L101" s="9" t="n"/>
      <c r="N101" s="8">
        <f>IF(AND(N101="",K101&lt;&gt;""),K101,N101)</f>
        <v/>
      </c>
      <c r="O101" s="10">
        <f>IFERROR(VLOOKUP(I101,Assumptions!$E$4:$F$6,2,FALSE),"")</f>
        <v/>
      </c>
      <c r="P101" s="8" t="n"/>
      <c r="Q101" s="8">
        <f>IF(AND(N101&lt;&gt;"",O101&lt;&gt;""),ROUND((N101*O101)*Assumptions!$F$9,0),"")</f>
        <v/>
      </c>
      <c r="R101" s="8">
        <f>IF(I101&lt;&gt;"",Assumptions!$F$10,"")</f>
        <v/>
      </c>
      <c r="S101" s="8">
        <f>IF(AND(N101&lt;&gt;"",O101&lt;&gt;""),MAX(0,(N101*O101)-P101-Q101-R101),"")</f>
        <v/>
      </c>
    </row>
    <row r="102">
      <c r="K102" s="8" t="n"/>
      <c r="L102" s="9" t="n"/>
      <c r="N102" s="8">
        <f>IF(AND(N102="",K102&lt;&gt;""),K102,N102)</f>
        <v/>
      </c>
      <c r="O102" s="10">
        <f>IFERROR(VLOOKUP(I102,Assumptions!$E$4:$F$6,2,FALSE),"")</f>
        <v/>
      </c>
      <c r="P102" s="8" t="n"/>
      <c r="Q102" s="8">
        <f>IF(AND(N102&lt;&gt;"",O102&lt;&gt;""),ROUND((N102*O102)*Assumptions!$F$9,0),"")</f>
        <v/>
      </c>
      <c r="R102" s="8">
        <f>IF(I102&lt;&gt;"",Assumptions!$F$10,"")</f>
        <v/>
      </c>
      <c r="S102" s="8">
        <f>IF(AND(N102&lt;&gt;"",O102&lt;&gt;""),MAX(0,(N102*O102)-P102-Q102-R102),"")</f>
        <v/>
      </c>
    </row>
    <row r="103">
      <c r="K103" s="8" t="n"/>
      <c r="L103" s="9" t="n"/>
      <c r="N103" s="8">
        <f>IF(AND(N103="",K103&lt;&gt;""),K103,N103)</f>
        <v/>
      </c>
      <c r="O103" s="10">
        <f>IFERROR(VLOOKUP(I103,Assumptions!$E$4:$F$6,2,FALSE),"")</f>
        <v/>
      </c>
      <c r="P103" s="8" t="n"/>
      <c r="Q103" s="8">
        <f>IF(AND(N103&lt;&gt;"",O103&lt;&gt;""),ROUND((N103*O103)*Assumptions!$F$9,0),"")</f>
        <v/>
      </c>
      <c r="R103" s="8">
        <f>IF(I103&lt;&gt;"",Assumptions!$F$10,"")</f>
        <v/>
      </c>
      <c r="S103" s="8">
        <f>IF(AND(N103&lt;&gt;"",O103&lt;&gt;""),MAX(0,(N103*O103)-P103-Q103-R103),"")</f>
        <v/>
      </c>
    </row>
    <row r="104">
      <c r="K104" s="8" t="n"/>
      <c r="L104" s="9" t="n"/>
      <c r="N104" s="8">
        <f>IF(AND(N104="",K104&lt;&gt;""),K104,N104)</f>
        <v/>
      </c>
      <c r="O104" s="10">
        <f>IFERROR(VLOOKUP(I104,Assumptions!$E$4:$F$6,2,FALSE),"")</f>
        <v/>
      </c>
      <c r="P104" s="8" t="n"/>
      <c r="Q104" s="8">
        <f>IF(AND(N104&lt;&gt;"",O104&lt;&gt;""),ROUND((N104*O104)*Assumptions!$F$9,0),"")</f>
        <v/>
      </c>
      <c r="R104" s="8">
        <f>IF(I104&lt;&gt;"",Assumptions!$F$10,"")</f>
        <v/>
      </c>
      <c r="S104" s="8">
        <f>IF(AND(N104&lt;&gt;"",O104&lt;&gt;""),MAX(0,(N104*O104)-P104-Q104-R104),"")</f>
        <v/>
      </c>
    </row>
    <row r="105">
      <c r="K105" s="8" t="n"/>
      <c r="L105" s="9" t="n"/>
      <c r="N105" s="8">
        <f>IF(AND(N105="",K105&lt;&gt;""),K105,N105)</f>
        <v/>
      </c>
      <c r="O105" s="10">
        <f>IFERROR(VLOOKUP(I105,Assumptions!$E$4:$F$6,2,FALSE),"")</f>
        <v/>
      </c>
      <c r="P105" s="8" t="n"/>
      <c r="Q105" s="8">
        <f>IF(AND(N105&lt;&gt;"",O105&lt;&gt;""),ROUND((N105*O105)*Assumptions!$F$9,0),"")</f>
        <v/>
      </c>
      <c r="R105" s="8">
        <f>IF(I105&lt;&gt;"",Assumptions!$F$10,"")</f>
        <v/>
      </c>
      <c r="S105" s="8">
        <f>IF(AND(N105&lt;&gt;"",O105&lt;&gt;""),MAX(0,(N105*O105)-P105-Q105-R105),"")</f>
        <v/>
      </c>
    </row>
    <row r="106">
      <c r="K106" s="8" t="n"/>
      <c r="L106" s="9" t="n"/>
      <c r="N106" s="8">
        <f>IF(AND(N106="",K106&lt;&gt;""),K106,N106)</f>
        <v/>
      </c>
      <c r="O106" s="10">
        <f>IFERROR(VLOOKUP(I106,Assumptions!$E$4:$F$6,2,FALSE),"")</f>
        <v/>
      </c>
      <c r="P106" s="8" t="n"/>
      <c r="Q106" s="8">
        <f>IF(AND(N106&lt;&gt;"",O106&lt;&gt;""),ROUND((N106*O106)*Assumptions!$F$9,0),"")</f>
        <v/>
      </c>
      <c r="R106" s="8">
        <f>IF(I106&lt;&gt;"",Assumptions!$F$10,"")</f>
        <v/>
      </c>
      <c r="S106" s="8">
        <f>IF(AND(N106&lt;&gt;"",O106&lt;&gt;""),MAX(0,(N106*O106)-P106-Q106-R106),"")</f>
        <v/>
      </c>
    </row>
    <row r="107">
      <c r="K107" s="8" t="n"/>
      <c r="L107" s="9" t="n"/>
      <c r="N107" s="8">
        <f>IF(AND(N107="",K107&lt;&gt;""),K107,N107)</f>
        <v/>
      </c>
      <c r="O107" s="10">
        <f>IFERROR(VLOOKUP(I107,Assumptions!$E$4:$F$6,2,FALSE),"")</f>
        <v/>
      </c>
      <c r="P107" s="8" t="n"/>
      <c r="Q107" s="8">
        <f>IF(AND(N107&lt;&gt;"",O107&lt;&gt;""),ROUND((N107*O107)*Assumptions!$F$9,0),"")</f>
        <v/>
      </c>
      <c r="R107" s="8">
        <f>IF(I107&lt;&gt;"",Assumptions!$F$10,"")</f>
        <v/>
      </c>
      <c r="S107" s="8">
        <f>IF(AND(N107&lt;&gt;"",O107&lt;&gt;""),MAX(0,(N107*O107)-P107-Q107-R107),"")</f>
        <v/>
      </c>
    </row>
    <row r="108">
      <c r="K108" s="8" t="n"/>
      <c r="L108" s="9" t="n"/>
      <c r="N108" s="8">
        <f>IF(AND(N108="",K108&lt;&gt;""),K108,N108)</f>
        <v/>
      </c>
      <c r="O108" s="10">
        <f>IFERROR(VLOOKUP(I108,Assumptions!$E$4:$F$6,2,FALSE),"")</f>
        <v/>
      </c>
      <c r="P108" s="8" t="n"/>
      <c r="Q108" s="8">
        <f>IF(AND(N108&lt;&gt;"",O108&lt;&gt;""),ROUND((N108*O108)*Assumptions!$F$9,0),"")</f>
        <v/>
      </c>
      <c r="R108" s="8">
        <f>IF(I108&lt;&gt;"",Assumptions!$F$10,"")</f>
        <v/>
      </c>
      <c r="S108" s="8">
        <f>IF(AND(N108&lt;&gt;"",O108&lt;&gt;""),MAX(0,(N108*O108)-P108-Q108-R108),"")</f>
        <v/>
      </c>
    </row>
    <row r="109">
      <c r="K109" s="8" t="n"/>
      <c r="L109" s="9" t="n"/>
      <c r="N109" s="8">
        <f>IF(AND(N109="",K109&lt;&gt;""),K109,N109)</f>
        <v/>
      </c>
      <c r="O109" s="10">
        <f>IFERROR(VLOOKUP(I109,Assumptions!$E$4:$F$6,2,FALSE),"")</f>
        <v/>
      </c>
      <c r="P109" s="8" t="n"/>
      <c r="Q109" s="8">
        <f>IF(AND(N109&lt;&gt;"",O109&lt;&gt;""),ROUND((N109*O109)*Assumptions!$F$9,0),"")</f>
        <v/>
      </c>
      <c r="R109" s="8">
        <f>IF(I109&lt;&gt;"",Assumptions!$F$10,"")</f>
        <v/>
      </c>
      <c r="S109" s="8">
        <f>IF(AND(N109&lt;&gt;"",O109&lt;&gt;""),MAX(0,(N109*O109)-P109-Q109-R109),"")</f>
        <v/>
      </c>
    </row>
    <row r="110">
      <c r="K110" s="8" t="n"/>
      <c r="L110" s="9" t="n"/>
      <c r="N110" s="8">
        <f>IF(AND(N110="",K110&lt;&gt;""),K110,N110)</f>
        <v/>
      </c>
      <c r="O110" s="10">
        <f>IFERROR(VLOOKUP(I110,Assumptions!$E$4:$F$6,2,FALSE),"")</f>
        <v/>
      </c>
      <c r="P110" s="8" t="n"/>
      <c r="Q110" s="8">
        <f>IF(AND(N110&lt;&gt;"",O110&lt;&gt;""),ROUND((N110*O110)*Assumptions!$F$9,0),"")</f>
        <v/>
      </c>
      <c r="R110" s="8">
        <f>IF(I110&lt;&gt;"",Assumptions!$F$10,"")</f>
        <v/>
      </c>
      <c r="S110" s="8">
        <f>IF(AND(N110&lt;&gt;"",O110&lt;&gt;""),MAX(0,(N110*O110)-P110-Q110-R110),"")</f>
        <v/>
      </c>
    </row>
    <row r="111">
      <c r="K111" s="8" t="n"/>
      <c r="L111" s="9" t="n"/>
      <c r="N111" s="8">
        <f>IF(AND(N111="",K111&lt;&gt;""),K111,N111)</f>
        <v/>
      </c>
      <c r="O111" s="10">
        <f>IFERROR(VLOOKUP(I111,Assumptions!$E$4:$F$6,2,FALSE),"")</f>
        <v/>
      </c>
      <c r="P111" s="8" t="n"/>
      <c r="Q111" s="8">
        <f>IF(AND(N111&lt;&gt;"",O111&lt;&gt;""),ROUND((N111*O111)*Assumptions!$F$9,0),"")</f>
        <v/>
      </c>
      <c r="R111" s="8">
        <f>IF(I111&lt;&gt;"",Assumptions!$F$10,"")</f>
        <v/>
      </c>
      <c r="S111" s="8">
        <f>IF(AND(N111&lt;&gt;"",O111&lt;&gt;""),MAX(0,(N111*O111)-P111-Q111-R111),"")</f>
        <v/>
      </c>
    </row>
    <row r="112">
      <c r="K112" s="8" t="n"/>
      <c r="L112" s="9" t="n"/>
      <c r="N112" s="8">
        <f>IF(AND(N112="",K112&lt;&gt;""),K112,N112)</f>
        <v/>
      </c>
      <c r="O112" s="10">
        <f>IFERROR(VLOOKUP(I112,Assumptions!$E$4:$F$6,2,FALSE),"")</f>
        <v/>
      </c>
      <c r="P112" s="8" t="n"/>
      <c r="Q112" s="8">
        <f>IF(AND(N112&lt;&gt;"",O112&lt;&gt;""),ROUND((N112*O112)*Assumptions!$F$9,0),"")</f>
        <v/>
      </c>
      <c r="R112" s="8">
        <f>IF(I112&lt;&gt;"",Assumptions!$F$10,"")</f>
        <v/>
      </c>
      <c r="S112" s="8">
        <f>IF(AND(N112&lt;&gt;"",O112&lt;&gt;""),MAX(0,(N112*O112)-P112-Q112-R112),"")</f>
        <v/>
      </c>
    </row>
    <row r="113">
      <c r="K113" s="8" t="n"/>
      <c r="L113" s="9" t="n"/>
      <c r="N113" s="8">
        <f>IF(AND(N113="",K113&lt;&gt;""),K113,N113)</f>
        <v/>
      </c>
      <c r="O113" s="10">
        <f>IFERROR(VLOOKUP(I113,Assumptions!$E$4:$F$6,2,FALSE),"")</f>
        <v/>
      </c>
      <c r="P113" s="8" t="n"/>
      <c r="Q113" s="8">
        <f>IF(AND(N113&lt;&gt;"",O113&lt;&gt;""),ROUND((N113*O113)*Assumptions!$F$9,0),"")</f>
        <v/>
      </c>
      <c r="R113" s="8">
        <f>IF(I113&lt;&gt;"",Assumptions!$F$10,"")</f>
        <v/>
      </c>
      <c r="S113" s="8">
        <f>IF(AND(N113&lt;&gt;"",O113&lt;&gt;""),MAX(0,(N113*O113)-P113-Q113-R113),"")</f>
        <v/>
      </c>
    </row>
    <row r="114">
      <c r="K114" s="8" t="n"/>
      <c r="L114" s="9" t="n"/>
      <c r="N114" s="8">
        <f>IF(AND(N114="",K114&lt;&gt;""),K114,N114)</f>
        <v/>
      </c>
      <c r="O114" s="10">
        <f>IFERROR(VLOOKUP(I114,Assumptions!$E$4:$F$6,2,FALSE),"")</f>
        <v/>
      </c>
      <c r="P114" s="8" t="n"/>
      <c r="Q114" s="8">
        <f>IF(AND(N114&lt;&gt;"",O114&lt;&gt;""),ROUND((N114*O114)*Assumptions!$F$9,0),"")</f>
        <v/>
      </c>
      <c r="R114" s="8">
        <f>IF(I114&lt;&gt;"",Assumptions!$F$10,"")</f>
        <v/>
      </c>
      <c r="S114" s="8">
        <f>IF(AND(N114&lt;&gt;"",O114&lt;&gt;""),MAX(0,(N114*O114)-P114-Q114-R114),"")</f>
        <v/>
      </c>
    </row>
    <row r="115">
      <c r="K115" s="8" t="n"/>
      <c r="L115" s="9" t="n"/>
      <c r="N115" s="8">
        <f>IF(AND(N115="",K115&lt;&gt;""),K115,N115)</f>
        <v/>
      </c>
      <c r="O115" s="10">
        <f>IFERROR(VLOOKUP(I115,Assumptions!$E$4:$F$6,2,FALSE),"")</f>
        <v/>
      </c>
      <c r="P115" s="8" t="n"/>
      <c r="Q115" s="8">
        <f>IF(AND(N115&lt;&gt;"",O115&lt;&gt;""),ROUND((N115*O115)*Assumptions!$F$9,0),"")</f>
        <v/>
      </c>
      <c r="R115" s="8">
        <f>IF(I115&lt;&gt;"",Assumptions!$F$10,"")</f>
        <v/>
      </c>
      <c r="S115" s="8">
        <f>IF(AND(N115&lt;&gt;"",O115&lt;&gt;""),MAX(0,(N115*O115)-P115-Q115-R115),"")</f>
        <v/>
      </c>
    </row>
    <row r="116">
      <c r="K116" s="8" t="n"/>
      <c r="L116" s="9" t="n"/>
      <c r="N116" s="8">
        <f>IF(AND(N116="",K116&lt;&gt;""),K116,N116)</f>
        <v/>
      </c>
      <c r="O116" s="10">
        <f>IFERROR(VLOOKUP(I116,Assumptions!$E$4:$F$6,2,FALSE),"")</f>
        <v/>
      </c>
      <c r="P116" s="8" t="n"/>
      <c r="Q116" s="8">
        <f>IF(AND(N116&lt;&gt;"",O116&lt;&gt;""),ROUND((N116*O116)*Assumptions!$F$9,0),"")</f>
        <v/>
      </c>
      <c r="R116" s="8">
        <f>IF(I116&lt;&gt;"",Assumptions!$F$10,"")</f>
        <v/>
      </c>
      <c r="S116" s="8">
        <f>IF(AND(N116&lt;&gt;"",O116&lt;&gt;""),MAX(0,(N116*O116)-P116-Q116-R116),"")</f>
        <v/>
      </c>
    </row>
    <row r="117">
      <c r="K117" s="8" t="n"/>
      <c r="L117" s="9" t="n"/>
      <c r="N117" s="8">
        <f>IF(AND(N117="",K117&lt;&gt;""),K117,N117)</f>
        <v/>
      </c>
      <c r="O117" s="10">
        <f>IFERROR(VLOOKUP(I117,Assumptions!$E$4:$F$6,2,FALSE),"")</f>
        <v/>
      </c>
      <c r="P117" s="8" t="n"/>
      <c r="Q117" s="8">
        <f>IF(AND(N117&lt;&gt;"",O117&lt;&gt;""),ROUND((N117*O117)*Assumptions!$F$9,0),"")</f>
        <v/>
      </c>
      <c r="R117" s="8">
        <f>IF(I117&lt;&gt;"",Assumptions!$F$10,"")</f>
        <v/>
      </c>
      <c r="S117" s="8">
        <f>IF(AND(N117&lt;&gt;"",O117&lt;&gt;""),MAX(0,(N117*O117)-P117-Q117-R117),"")</f>
        <v/>
      </c>
    </row>
    <row r="118">
      <c r="K118" s="8" t="n"/>
      <c r="L118" s="9" t="n"/>
      <c r="N118" s="8">
        <f>IF(AND(N118="",K118&lt;&gt;""),K118,N118)</f>
        <v/>
      </c>
      <c r="O118" s="10">
        <f>IFERROR(VLOOKUP(I118,Assumptions!$E$4:$F$6,2,FALSE),"")</f>
        <v/>
      </c>
      <c r="P118" s="8" t="n"/>
      <c r="Q118" s="8">
        <f>IF(AND(N118&lt;&gt;"",O118&lt;&gt;""),ROUND((N118*O118)*Assumptions!$F$9,0),"")</f>
        <v/>
      </c>
      <c r="R118" s="8">
        <f>IF(I118&lt;&gt;"",Assumptions!$F$10,"")</f>
        <v/>
      </c>
      <c r="S118" s="8">
        <f>IF(AND(N118&lt;&gt;"",O118&lt;&gt;""),MAX(0,(N118*O118)-P118-Q118-R118),"")</f>
        <v/>
      </c>
    </row>
    <row r="119">
      <c r="K119" s="8" t="n"/>
      <c r="L119" s="9" t="n"/>
      <c r="N119" s="8">
        <f>IF(AND(N119="",K119&lt;&gt;""),K119,N119)</f>
        <v/>
      </c>
      <c r="O119" s="10">
        <f>IFERROR(VLOOKUP(I119,Assumptions!$E$4:$F$6,2,FALSE),"")</f>
        <v/>
      </c>
      <c r="P119" s="8" t="n"/>
      <c r="Q119" s="8">
        <f>IF(AND(N119&lt;&gt;"",O119&lt;&gt;""),ROUND((N119*O119)*Assumptions!$F$9,0),"")</f>
        <v/>
      </c>
      <c r="R119" s="8">
        <f>IF(I119&lt;&gt;"",Assumptions!$F$10,"")</f>
        <v/>
      </c>
      <c r="S119" s="8">
        <f>IF(AND(N119&lt;&gt;"",O119&lt;&gt;""),MAX(0,(N119*O119)-P119-Q119-R119),"")</f>
        <v/>
      </c>
    </row>
    <row r="120">
      <c r="K120" s="8" t="n"/>
      <c r="L120" s="9" t="n"/>
      <c r="N120" s="8">
        <f>IF(AND(N120="",K120&lt;&gt;""),K120,N120)</f>
        <v/>
      </c>
      <c r="O120" s="10">
        <f>IFERROR(VLOOKUP(I120,Assumptions!$E$4:$F$6,2,FALSE),"")</f>
        <v/>
      </c>
      <c r="P120" s="8" t="n"/>
      <c r="Q120" s="8">
        <f>IF(AND(N120&lt;&gt;"",O120&lt;&gt;""),ROUND((N120*O120)*Assumptions!$F$9,0),"")</f>
        <v/>
      </c>
      <c r="R120" s="8">
        <f>IF(I120&lt;&gt;"",Assumptions!$F$10,"")</f>
        <v/>
      </c>
      <c r="S120" s="8">
        <f>IF(AND(N120&lt;&gt;"",O120&lt;&gt;""),MAX(0,(N120*O120)-P120-Q120-R120),"")</f>
        <v/>
      </c>
    </row>
    <row r="121">
      <c r="K121" s="8" t="n"/>
      <c r="L121" s="9" t="n"/>
      <c r="N121" s="8">
        <f>IF(AND(N121="",K121&lt;&gt;""),K121,N121)</f>
        <v/>
      </c>
      <c r="O121" s="10">
        <f>IFERROR(VLOOKUP(I121,Assumptions!$E$4:$F$6,2,FALSE),"")</f>
        <v/>
      </c>
      <c r="P121" s="8" t="n"/>
      <c r="Q121" s="8">
        <f>IF(AND(N121&lt;&gt;"",O121&lt;&gt;""),ROUND((N121*O121)*Assumptions!$F$9,0),"")</f>
        <v/>
      </c>
      <c r="R121" s="8">
        <f>IF(I121&lt;&gt;"",Assumptions!$F$10,"")</f>
        <v/>
      </c>
      <c r="S121" s="8">
        <f>IF(AND(N121&lt;&gt;"",O121&lt;&gt;""),MAX(0,(N121*O121)-P121-Q121-R121),"")</f>
        <v/>
      </c>
    </row>
    <row r="122">
      <c r="K122" s="8" t="n"/>
      <c r="L122" s="9" t="n"/>
      <c r="N122" s="8">
        <f>IF(AND(N122="",K122&lt;&gt;""),K122,N122)</f>
        <v/>
      </c>
      <c r="O122" s="10">
        <f>IFERROR(VLOOKUP(I122,Assumptions!$E$4:$F$6,2,FALSE),"")</f>
        <v/>
      </c>
      <c r="P122" s="8" t="n"/>
      <c r="Q122" s="8">
        <f>IF(AND(N122&lt;&gt;"",O122&lt;&gt;""),ROUND((N122*O122)*Assumptions!$F$9,0),"")</f>
        <v/>
      </c>
      <c r="R122" s="8">
        <f>IF(I122&lt;&gt;"",Assumptions!$F$10,"")</f>
        <v/>
      </c>
      <c r="S122" s="8">
        <f>IF(AND(N122&lt;&gt;"",O122&lt;&gt;""),MAX(0,(N122*O122)-P122-Q122-R122),"")</f>
        <v/>
      </c>
    </row>
    <row r="123">
      <c r="K123" s="8" t="n"/>
      <c r="L123" s="9" t="n"/>
      <c r="N123" s="8">
        <f>IF(AND(N123="",K123&lt;&gt;""),K123,N123)</f>
        <v/>
      </c>
      <c r="O123" s="10">
        <f>IFERROR(VLOOKUP(I123,Assumptions!$E$4:$F$6,2,FALSE),"")</f>
        <v/>
      </c>
      <c r="P123" s="8" t="n"/>
      <c r="Q123" s="8">
        <f>IF(AND(N123&lt;&gt;"",O123&lt;&gt;""),ROUND((N123*O123)*Assumptions!$F$9,0),"")</f>
        <v/>
      </c>
      <c r="R123" s="8">
        <f>IF(I123&lt;&gt;"",Assumptions!$F$10,"")</f>
        <v/>
      </c>
      <c r="S123" s="8">
        <f>IF(AND(N123&lt;&gt;"",O123&lt;&gt;""),MAX(0,(N123*O123)-P123-Q123-R123),"")</f>
        <v/>
      </c>
    </row>
    <row r="124">
      <c r="K124" s="8" t="n"/>
      <c r="L124" s="9" t="n"/>
      <c r="N124" s="8">
        <f>IF(AND(N124="",K124&lt;&gt;""),K124,N124)</f>
        <v/>
      </c>
      <c r="O124" s="10">
        <f>IFERROR(VLOOKUP(I124,Assumptions!$E$4:$F$6,2,FALSE),"")</f>
        <v/>
      </c>
      <c r="P124" s="8" t="n"/>
      <c r="Q124" s="8">
        <f>IF(AND(N124&lt;&gt;"",O124&lt;&gt;""),ROUND((N124*O124)*Assumptions!$F$9,0),"")</f>
        <v/>
      </c>
      <c r="R124" s="8">
        <f>IF(I124&lt;&gt;"",Assumptions!$F$10,"")</f>
        <v/>
      </c>
      <c r="S124" s="8">
        <f>IF(AND(N124&lt;&gt;"",O124&lt;&gt;""),MAX(0,(N124*O124)-P124-Q124-R124),"")</f>
        <v/>
      </c>
    </row>
    <row r="125">
      <c r="K125" s="8" t="n"/>
      <c r="L125" s="9" t="n"/>
      <c r="N125" s="8">
        <f>IF(AND(N125="",K125&lt;&gt;""),K125,N125)</f>
        <v/>
      </c>
      <c r="O125" s="10">
        <f>IFERROR(VLOOKUP(I125,Assumptions!$E$4:$F$6,2,FALSE),"")</f>
        <v/>
      </c>
      <c r="P125" s="8" t="n"/>
      <c r="Q125" s="8">
        <f>IF(AND(N125&lt;&gt;"",O125&lt;&gt;""),ROUND((N125*O125)*Assumptions!$F$9,0),"")</f>
        <v/>
      </c>
      <c r="R125" s="8">
        <f>IF(I125&lt;&gt;"",Assumptions!$F$10,"")</f>
        <v/>
      </c>
      <c r="S125" s="8">
        <f>IF(AND(N125&lt;&gt;"",O125&lt;&gt;""),MAX(0,(N125*O125)-P125-Q125-R125),"")</f>
        <v/>
      </c>
    </row>
    <row r="126">
      <c r="K126" s="8" t="n"/>
      <c r="L126" s="9" t="n"/>
      <c r="N126" s="8">
        <f>IF(AND(N126="",K126&lt;&gt;""),K126,N126)</f>
        <v/>
      </c>
      <c r="O126" s="10">
        <f>IFERROR(VLOOKUP(I126,Assumptions!$E$4:$F$6,2,FALSE),"")</f>
        <v/>
      </c>
      <c r="P126" s="8" t="n"/>
      <c r="Q126" s="8">
        <f>IF(AND(N126&lt;&gt;"",O126&lt;&gt;""),ROUND((N126*O126)*Assumptions!$F$9,0),"")</f>
        <v/>
      </c>
      <c r="R126" s="8">
        <f>IF(I126&lt;&gt;"",Assumptions!$F$10,"")</f>
        <v/>
      </c>
      <c r="S126" s="8">
        <f>IF(AND(N126&lt;&gt;"",O126&lt;&gt;""),MAX(0,(N126*O126)-P126-Q126-R126),"")</f>
        <v/>
      </c>
    </row>
    <row r="127">
      <c r="K127" s="8" t="n"/>
      <c r="L127" s="9" t="n"/>
      <c r="N127" s="8">
        <f>IF(AND(N127="",K127&lt;&gt;""),K127,N127)</f>
        <v/>
      </c>
      <c r="O127" s="10">
        <f>IFERROR(VLOOKUP(I127,Assumptions!$E$4:$F$6,2,FALSE),"")</f>
        <v/>
      </c>
      <c r="P127" s="8" t="n"/>
      <c r="Q127" s="8">
        <f>IF(AND(N127&lt;&gt;"",O127&lt;&gt;""),ROUND((N127*O127)*Assumptions!$F$9,0),"")</f>
        <v/>
      </c>
      <c r="R127" s="8">
        <f>IF(I127&lt;&gt;"",Assumptions!$F$10,"")</f>
        <v/>
      </c>
      <c r="S127" s="8">
        <f>IF(AND(N127&lt;&gt;"",O127&lt;&gt;""),MAX(0,(N127*O127)-P127-Q127-R127),"")</f>
        <v/>
      </c>
    </row>
    <row r="128">
      <c r="K128" s="8" t="n"/>
      <c r="L128" s="9" t="n"/>
      <c r="N128" s="8">
        <f>IF(AND(N128="",K128&lt;&gt;""),K128,N128)</f>
        <v/>
      </c>
      <c r="O128" s="10">
        <f>IFERROR(VLOOKUP(I128,Assumptions!$E$4:$F$6,2,FALSE),"")</f>
        <v/>
      </c>
      <c r="P128" s="8" t="n"/>
      <c r="Q128" s="8">
        <f>IF(AND(N128&lt;&gt;"",O128&lt;&gt;""),ROUND((N128*O128)*Assumptions!$F$9,0),"")</f>
        <v/>
      </c>
      <c r="R128" s="8">
        <f>IF(I128&lt;&gt;"",Assumptions!$F$10,"")</f>
        <v/>
      </c>
      <c r="S128" s="8">
        <f>IF(AND(N128&lt;&gt;"",O128&lt;&gt;""),MAX(0,(N128*O128)-P128-Q128-R128),"")</f>
        <v/>
      </c>
    </row>
    <row r="129">
      <c r="K129" s="8" t="n"/>
      <c r="L129" s="9" t="n"/>
      <c r="N129" s="8">
        <f>IF(AND(N129="",K129&lt;&gt;""),K129,N129)</f>
        <v/>
      </c>
      <c r="O129" s="10">
        <f>IFERROR(VLOOKUP(I129,Assumptions!$E$4:$F$6,2,FALSE),"")</f>
        <v/>
      </c>
      <c r="P129" s="8" t="n"/>
      <c r="Q129" s="8">
        <f>IF(AND(N129&lt;&gt;"",O129&lt;&gt;""),ROUND((N129*O129)*Assumptions!$F$9,0),"")</f>
        <v/>
      </c>
      <c r="R129" s="8">
        <f>IF(I129&lt;&gt;"",Assumptions!$F$10,"")</f>
        <v/>
      </c>
      <c r="S129" s="8">
        <f>IF(AND(N129&lt;&gt;"",O129&lt;&gt;""),MAX(0,(N129*O129)-P129-Q129-R129),"")</f>
        <v/>
      </c>
    </row>
    <row r="130">
      <c r="K130" s="8" t="n"/>
      <c r="L130" s="9" t="n"/>
      <c r="N130" s="8">
        <f>IF(AND(N130="",K130&lt;&gt;""),K130,N130)</f>
        <v/>
      </c>
      <c r="O130" s="10">
        <f>IFERROR(VLOOKUP(I130,Assumptions!$E$4:$F$6,2,FALSE),"")</f>
        <v/>
      </c>
      <c r="P130" s="8" t="n"/>
      <c r="Q130" s="8">
        <f>IF(AND(N130&lt;&gt;"",O130&lt;&gt;""),ROUND((N130*O130)*Assumptions!$F$9,0),"")</f>
        <v/>
      </c>
      <c r="R130" s="8">
        <f>IF(I130&lt;&gt;"",Assumptions!$F$10,"")</f>
        <v/>
      </c>
      <c r="S130" s="8">
        <f>IF(AND(N130&lt;&gt;"",O130&lt;&gt;""),MAX(0,(N130*O130)-P130-Q130-R130),"")</f>
        <v/>
      </c>
    </row>
    <row r="131">
      <c r="K131" s="8" t="n"/>
      <c r="L131" s="9" t="n"/>
      <c r="N131" s="8">
        <f>IF(AND(N131="",K131&lt;&gt;""),K131,N131)</f>
        <v/>
      </c>
      <c r="O131" s="10">
        <f>IFERROR(VLOOKUP(I131,Assumptions!$E$4:$F$6,2,FALSE),"")</f>
        <v/>
      </c>
      <c r="P131" s="8" t="n"/>
      <c r="Q131" s="8">
        <f>IF(AND(N131&lt;&gt;"",O131&lt;&gt;""),ROUND((N131*O131)*Assumptions!$F$9,0),"")</f>
        <v/>
      </c>
      <c r="R131" s="8">
        <f>IF(I131&lt;&gt;"",Assumptions!$F$10,"")</f>
        <v/>
      </c>
      <c r="S131" s="8">
        <f>IF(AND(N131&lt;&gt;"",O131&lt;&gt;""),MAX(0,(N131*O131)-P131-Q131-R131),"")</f>
        <v/>
      </c>
    </row>
    <row r="132">
      <c r="K132" s="8" t="n"/>
      <c r="L132" s="9" t="n"/>
      <c r="N132" s="8">
        <f>IF(AND(N132="",K132&lt;&gt;""),K132,N132)</f>
        <v/>
      </c>
      <c r="O132" s="10">
        <f>IFERROR(VLOOKUP(I132,Assumptions!$E$4:$F$6,2,FALSE),"")</f>
        <v/>
      </c>
      <c r="P132" s="8" t="n"/>
      <c r="Q132" s="8">
        <f>IF(AND(N132&lt;&gt;"",O132&lt;&gt;""),ROUND((N132*O132)*Assumptions!$F$9,0),"")</f>
        <v/>
      </c>
      <c r="R132" s="8">
        <f>IF(I132&lt;&gt;"",Assumptions!$F$10,"")</f>
        <v/>
      </c>
      <c r="S132" s="8">
        <f>IF(AND(N132&lt;&gt;"",O132&lt;&gt;""),MAX(0,(N132*O132)-P132-Q132-R132),"")</f>
        <v/>
      </c>
    </row>
    <row r="133">
      <c r="K133" s="8" t="n"/>
      <c r="L133" s="9" t="n"/>
      <c r="N133" s="8">
        <f>IF(AND(N133="",K133&lt;&gt;""),K133,N133)</f>
        <v/>
      </c>
      <c r="O133" s="10">
        <f>IFERROR(VLOOKUP(I133,Assumptions!$E$4:$F$6,2,FALSE),"")</f>
        <v/>
      </c>
      <c r="P133" s="8" t="n"/>
      <c r="Q133" s="8">
        <f>IF(AND(N133&lt;&gt;"",O133&lt;&gt;""),ROUND((N133*O133)*Assumptions!$F$9,0),"")</f>
        <v/>
      </c>
      <c r="R133" s="8">
        <f>IF(I133&lt;&gt;"",Assumptions!$F$10,"")</f>
        <v/>
      </c>
      <c r="S133" s="8">
        <f>IF(AND(N133&lt;&gt;"",O133&lt;&gt;""),MAX(0,(N133*O133)-P133-Q133-R133),"")</f>
        <v/>
      </c>
    </row>
    <row r="134">
      <c r="K134" s="8" t="n"/>
      <c r="L134" s="9" t="n"/>
      <c r="N134" s="8">
        <f>IF(AND(N134="",K134&lt;&gt;""),K134,N134)</f>
        <v/>
      </c>
      <c r="O134" s="10">
        <f>IFERROR(VLOOKUP(I134,Assumptions!$E$4:$F$6,2,FALSE),"")</f>
        <v/>
      </c>
      <c r="P134" s="8" t="n"/>
      <c r="Q134" s="8">
        <f>IF(AND(N134&lt;&gt;"",O134&lt;&gt;""),ROUND((N134*O134)*Assumptions!$F$9,0),"")</f>
        <v/>
      </c>
      <c r="R134" s="8">
        <f>IF(I134&lt;&gt;"",Assumptions!$F$10,"")</f>
        <v/>
      </c>
      <c r="S134" s="8">
        <f>IF(AND(N134&lt;&gt;"",O134&lt;&gt;""),MAX(0,(N134*O134)-P134-Q134-R134),"")</f>
        <v/>
      </c>
    </row>
    <row r="135">
      <c r="K135" s="8" t="n"/>
      <c r="L135" s="9" t="n"/>
      <c r="N135" s="8">
        <f>IF(AND(N135="",K135&lt;&gt;""),K135,N135)</f>
        <v/>
      </c>
      <c r="O135" s="10">
        <f>IFERROR(VLOOKUP(I135,Assumptions!$E$4:$F$6,2,FALSE),"")</f>
        <v/>
      </c>
      <c r="P135" s="8" t="n"/>
      <c r="Q135" s="8">
        <f>IF(AND(N135&lt;&gt;"",O135&lt;&gt;""),ROUND((N135*O135)*Assumptions!$F$9,0),"")</f>
        <v/>
      </c>
      <c r="R135" s="8">
        <f>IF(I135&lt;&gt;"",Assumptions!$F$10,"")</f>
        <v/>
      </c>
      <c r="S135" s="8">
        <f>IF(AND(N135&lt;&gt;"",O135&lt;&gt;""),MAX(0,(N135*O135)-P135-Q135-R135),"")</f>
        <v/>
      </c>
    </row>
    <row r="136">
      <c r="K136" s="8" t="n"/>
      <c r="L136" s="9" t="n"/>
      <c r="N136" s="8">
        <f>IF(AND(N136="",K136&lt;&gt;""),K136,N136)</f>
        <v/>
      </c>
      <c r="O136" s="10">
        <f>IFERROR(VLOOKUP(I136,Assumptions!$E$4:$F$6,2,FALSE),"")</f>
        <v/>
      </c>
      <c r="P136" s="8" t="n"/>
      <c r="Q136" s="8">
        <f>IF(AND(N136&lt;&gt;"",O136&lt;&gt;""),ROUND((N136*O136)*Assumptions!$F$9,0),"")</f>
        <v/>
      </c>
      <c r="R136" s="8">
        <f>IF(I136&lt;&gt;"",Assumptions!$F$10,"")</f>
        <v/>
      </c>
      <c r="S136" s="8">
        <f>IF(AND(N136&lt;&gt;"",O136&lt;&gt;""),MAX(0,(N136*O136)-P136-Q136-R136),"")</f>
        <v/>
      </c>
    </row>
    <row r="137">
      <c r="K137" s="8" t="n"/>
      <c r="L137" s="9" t="n"/>
      <c r="N137" s="8">
        <f>IF(AND(N137="",K137&lt;&gt;""),K137,N137)</f>
        <v/>
      </c>
      <c r="O137" s="10">
        <f>IFERROR(VLOOKUP(I137,Assumptions!$E$4:$F$6,2,FALSE),"")</f>
        <v/>
      </c>
      <c r="P137" s="8" t="n"/>
      <c r="Q137" s="8">
        <f>IF(AND(N137&lt;&gt;"",O137&lt;&gt;""),ROUND((N137*O137)*Assumptions!$F$9,0),"")</f>
        <v/>
      </c>
      <c r="R137" s="8">
        <f>IF(I137&lt;&gt;"",Assumptions!$F$10,"")</f>
        <v/>
      </c>
      <c r="S137" s="8">
        <f>IF(AND(N137&lt;&gt;"",O137&lt;&gt;""),MAX(0,(N137*O137)-P137-Q137-R137),"")</f>
        <v/>
      </c>
    </row>
    <row r="138">
      <c r="K138" s="8" t="n"/>
      <c r="L138" s="9" t="n"/>
      <c r="N138" s="8">
        <f>IF(AND(N138="",K138&lt;&gt;""),K138,N138)</f>
        <v/>
      </c>
      <c r="O138" s="10">
        <f>IFERROR(VLOOKUP(I138,Assumptions!$E$4:$F$6,2,FALSE),"")</f>
        <v/>
      </c>
      <c r="P138" s="8" t="n"/>
      <c r="Q138" s="8">
        <f>IF(AND(N138&lt;&gt;"",O138&lt;&gt;""),ROUND((N138*O138)*Assumptions!$F$9,0),"")</f>
        <v/>
      </c>
      <c r="R138" s="8">
        <f>IF(I138&lt;&gt;"",Assumptions!$F$10,"")</f>
        <v/>
      </c>
      <c r="S138" s="8">
        <f>IF(AND(N138&lt;&gt;"",O138&lt;&gt;""),MAX(0,(N138*O138)-P138-Q138-R138),"")</f>
        <v/>
      </c>
    </row>
    <row r="139">
      <c r="K139" s="8" t="n"/>
      <c r="L139" s="9" t="n"/>
      <c r="N139" s="8">
        <f>IF(AND(N139="",K139&lt;&gt;""),K139,N139)</f>
        <v/>
      </c>
      <c r="O139" s="10">
        <f>IFERROR(VLOOKUP(I139,Assumptions!$E$4:$F$6,2,FALSE),"")</f>
        <v/>
      </c>
      <c r="P139" s="8" t="n"/>
      <c r="Q139" s="8">
        <f>IF(AND(N139&lt;&gt;"",O139&lt;&gt;""),ROUND((N139*O139)*Assumptions!$F$9,0),"")</f>
        <v/>
      </c>
      <c r="R139" s="8">
        <f>IF(I139&lt;&gt;"",Assumptions!$F$10,"")</f>
        <v/>
      </c>
      <c r="S139" s="8">
        <f>IF(AND(N139&lt;&gt;"",O139&lt;&gt;""),MAX(0,(N139*O139)-P139-Q139-R139),"")</f>
        <v/>
      </c>
    </row>
    <row r="140">
      <c r="K140" s="8" t="n"/>
      <c r="L140" s="9" t="n"/>
      <c r="N140" s="8">
        <f>IF(AND(N140="",K140&lt;&gt;""),K140,N140)</f>
        <v/>
      </c>
      <c r="O140" s="10">
        <f>IFERROR(VLOOKUP(I140,Assumptions!$E$4:$F$6,2,FALSE),"")</f>
        <v/>
      </c>
      <c r="P140" s="8" t="n"/>
      <c r="Q140" s="8">
        <f>IF(AND(N140&lt;&gt;"",O140&lt;&gt;""),ROUND((N140*O140)*Assumptions!$F$9,0),"")</f>
        <v/>
      </c>
      <c r="R140" s="8">
        <f>IF(I140&lt;&gt;"",Assumptions!$F$10,"")</f>
        <v/>
      </c>
      <c r="S140" s="8">
        <f>IF(AND(N140&lt;&gt;"",O140&lt;&gt;""),MAX(0,(N140*O140)-P140-Q140-R140),"")</f>
        <v/>
      </c>
    </row>
    <row r="141">
      <c r="K141" s="8" t="n"/>
      <c r="L141" s="9" t="n"/>
      <c r="N141" s="8">
        <f>IF(AND(N141="",K141&lt;&gt;""),K141,N141)</f>
        <v/>
      </c>
      <c r="O141" s="10">
        <f>IFERROR(VLOOKUP(I141,Assumptions!$E$4:$F$6,2,FALSE),"")</f>
        <v/>
      </c>
      <c r="P141" s="8" t="n"/>
      <c r="Q141" s="8">
        <f>IF(AND(N141&lt;&gt;"",O141&lt;&gt;""),ROUND((N141*O141)*Assumptions!$F$9,0),"")</f>
        <v/>
      </c>
      <c r="R141" s="8">
        <f>IF(I141&lt;&gt;"",Assumptions!$F$10,"")</f>
        <v/>
      </c>
      <c r="S141" s="8">
        <f>IF(AND(N141&lt;&gt;"",O141&lt;&gt;""),MAX(0,(N141*O141)-P141-Q141-R141),"")</f>
        <v/>
      </c>
    </row>
    <row r="142">
      <c r="K142" s="8" t="n"/>
      <c r="L142" s="9" t="n"/>
      <c r="N142" s="8">
        <f>IF(AND(N142="",K142&lt;&gt;""),K142,N142)</f>
        <v/>
      </c>
      <c r="O142" s="10">
        <f>IFERROR(VLOOKUP(I142,Assumptions!$E$4:$F$6,2,FALSE),"")</f>
        <v/>
      </c>
      <c r="P142" s="8" t="n"/>
      <c r="Q142" s="8">
        <f>IF(AND(N142&lt;&gt;"",O142&lt;&gt;""),ROUND((N142*O142)*Assumptions!$F$9,0),"")</f>
        <v/>
      </c>
      <c r="R142" s="8">
        <f>IF(I142&lt;&gt;"",Assumptions!$F$10,"")</f>
        <v/>
      </c>
      <c r="S142" s="8">
        <f>IF(AND(N142&lt;&gt;"",O142&lt;&gt;""),MAX(0,(N142*O142)-P142-Q142-R142),"")</f>
        <v/>
      </c>
    </row>
    <row r="143">
      <c r="K143" s="8" t="n"/>
      <c r="L143" s="9" t="n"/>
      <c r="N143" s="8">
        <f>IF(AND(N143="",K143&lt;&gt;""),K143,N143)</f>
        <v/>
      </c>
      <c r="O143" s="10">
        <f>IFERROR(VLOOKUP(I143,Assumptions!$E$4:$F$6,2,FALSE),"")</f>
        <v/>
      </c>
      <c r="P143" s="8" t="n"/>
      <c r="Q143" s="8">
        <f>IF(AND(N143&lt;&gt;"",O143&lt;&gt;""),ROUND((N143*O143)*Assumptions!$F$9,0),"")</f>
        <v/>
      </c>
      <c r="R143" s="8">
        <f>IF(I143&lt;&gt;"",Assumptions!$F$10,"")</f>
        <v/>
      </c>
      <c r="S143" s="8">
        <f>IF(AND(N143&lt;&gt;"",O143&lt;&gt;""),MAX(0,(N143*O143)-P143-Q143-R143),"")</f>
        <v/>
      </c>
    </row>
    <row r="144">
      <c r="K144" s="8" t="n"/>
      <c r="L144" s="9" t="n"/>
      <c r="N144" s="8">
        <f>IF(AND(N144="",K144&lt;&gt;""),K144,N144)</f>
        <v/>
      </c>
      <c r="O144" s="10">
        <f>IFERROR(VLOOKUP(I144,Assumptions!$E$4:$F$6,2,FALSE),"")</f>
        <v/>
      </c>
      <c r="P144" s="8" t="n"/>
      <c r="Q144" s="8">
        <f>IF(AND(N144&lt;&gt;"",O144&lt;&gt;""),ROUND((N144*O144)*Assumptions!$F$9,0),"")</f>
        <v/>
      </c>
      <c r="R144" s="8">
        <f>IF(I144&lt;&gt;"",Assumptions!$F$10,"")</f>
        <v/>
      </c>
      <c r="S144" s="8">
        <f>IF(AND(N144&lt;&gt;"",O144&lt;&gt;""),MAX(0,(N144*O144)-P144-Q144-R144),"")</f>
        <v/>
      </c>
    </row>
    <row r="145">
      <c r="K145" s="8" t="n"/>
      <c r="L145" s="9" t="n"/>
      <c r="N145" s="8">
        <f>IF(AND(N145="",K145&lt;&gt;""),K145,N145)</f>
        <v/>
      </c>
      <c r="O145" s="10">
        <f>IFERROR(VLOOKUP(I145,Assumptions!$E$4:$F$6,2,FALSE),"")</f>
        <v/>
      </c>
      <c r="P145" s="8" t="n"/>
      <c r="Q145" s="8">
        <f>IF(AND(N145&lt;&gt;"",O145&lt;&gt;""),ROUND((N145*O145)*Assumptions!$F$9,0),"")</f>
        <v/>
      </c>
      <c r="R145" s="8">
        <f>IF(I145&lt;&gt;"",Assumptions!$F$10,"")</f>
        <v/>
      </c>
      <c r="S145" s="8">
        <f>IF(AND(N145&lt;&gt;"",O145&lt;&gt;""),MAX(0,(N145*O145)-P145-Q145-R145),"")</f>
        <v/>
      </c>
    </row>
    <row r="146">
      <c r="K146" s="8" t="n"/>
      <c r="L146" s="9" t="n"/>
      <c r="N146" s="8">
        <f>IF(AND(N146="",K146&lt;&gt;""),K146,N146)</f>
        <v/>
      </c>
      <c r="O146" s="10">
        <f>IFERROR(VLOOKUP(I146,Assumptions!$E$4:$F$6,2,FALSE),"")</f>
        <v/>
      </c>
      <c r="P146" s="8" t="n"/>
      <c r="Q146" s="8">
        <f>IF(AND(N146&lt;&gt;"",O146&lt;&gt;""),ROUND((N146*O146)*Assumptions!$F$9,0),"")</f>
        <v/>
      </c>
      <c r="R146" s="8">
        <f>IF(I146&lt;&gt;"",Assumptions!$F$10,"")</f>
        <v/>
      </c>
      <c r="S146" s="8">
        <f>IF(AND(N146&lt;&gt;"",O146&lt;&gt;""),MAX(0,(N146*O146)-P146-Q146-R146),"")</f>
        <v/>
      </c>
    </row>
    <row r="147">
      <c r="K147" s="8" t="n"/>
      <c r="L147" s="9" t="n"/>
      <c r="N147" s="8">
        <f>IF(AND(N147="",K147&lt;&gt;""),K147,N147)</f>
        <v/>
      </c>
      <c r="O147" s="10">
        <f>IFERROR(VLOOKUP(I147,Assumptions!$E$4:$F$6,2,FALSE),"")</f>
        <v/>
      </c>
      <c r="P147" s="8" t="n"/>
      <c r="Q147" s="8">
        <f>IF(AND(N147&lt;&gt;"",O147&lt;&gt;""),ROUND((N147*O147)*Assumptions!$F$9,0),"")</f>
        <v/>
      </c>
      <c r="R147" s="8">
        <f>IF(I147&lt;&gt;"",Assumptions!$F$10,"")</f>
        <v/>
      </c>
      <c r="S147" s="8">
        <f>IF(AND(N147&lt;&gt;"",O147&lt;&gt;""),MAX(0,(N147*O147)-P147-Q147-R147),"")</f>
        <v/>
      </c>
    </row>
    <row r="148">
      <c r="K148" s="8" t="n"/>
      <c r="L148" s="9" t="n"/>
      <c r="N148" s="8">
        <f>IF(AND(N148="",K148&lt;&gt;""),K148,N148)</f>
        <v/>
      </c>
      <c r="O148" s="10">
        <f>IFERROR(VLOOKUP(I148,Assumptions!$E$4:$F$6,2,FALSE),"")</f>
        <v/>
      </c>
      <c r="P148" s="8" t="n"/>
      <c r="Q148" s="8">
        <f>IF(AND(N148&lt;&gt;"",O148&lt;&gt;""),ROUND((N148*O148)*Assumptions!$F$9,0),"")</f>
        <v/>
      </c>
      <c r="R148" s="8">
        <f>IF(I148&lt;&gt;"",Assumptions!$F$10,"")</f>
        <v/>
      </c>
      <c r="S148" s="8">
        <f>IF(AND(N148&lt;&gt;"",O148&lt;&gt;""),MAX(0,(N148*O148)-P148-Q148-R148),"")</f>
        <v/>
      </c>
    </row>
    <row r="149">
      <c r="K149" s="8" t="n"/>
      <c r="L149" s="9" t="n"/>
      <c r="N149" s="8">
        <f>IF(AND(N149="",K149&lt;&gt;""),K149,N149)</f>
        <v/>
      </c>
      <c r="O149" s="10">
        <f>IFERROR(VLOOKUP(I149,Assumptions!$E$4:$F$6,2,FALSE),"")</f>
        <v/>
      </c>
      <c r="P149" s="8" t="n"/>
      <c r="Q149" s="8">
        <f>IF(AND(N149&lt;&gt;"",O149&lt;&gt;""),ROUND((N149*O149)*Assumptions!$F$9,0),"")</f>
        <v/>
      </c>
      <c r="R149" s="8">
        <f>IF(I149&lt;&gt;"",Assumptions!$F$10,"")</f>
        <v/>
      </c>
      <c r="S149" s="8">
        <f>IF(AND(N149&lt;&gt;"",O149&lt;&gt;""),MAX(0,(N149*O149)-P149-Q149-R149),"")</f>
        <v/>
      </c>
    </row>
    <row r="150">
      <c r="K150" s="8" t="n"/>
      <c r="L150" s="9" t="n"/>
      <c r="N150" s="8">
        <f>IF(AND(N150="",K150&lt;&gt;""),K150,N150)</f>
        <v/>
      </c>
      <c r="O150" s="10">
        <f>IFERROR(VLOOKUP(I150,Assumptions!$E$4:$F$6,2,FALSE),"")</f>
        <v/>
      </c>
      <c r="P150" s="8" t="n"/>
      <c r="Q150" s="8">
        <f>IF(AND(N150&lt;&gt;"",O150&lt;&gt;""),ROUND((N150*O150)*Assumptions!$F$9,0),"")</f>
        <v/>
      </c>
      <c r="R150" s="8">
        <f>IF(I150&lt;&gt;"",Assumptions!$F$10,"")</f>
        <v/>
      </c>
      <c r="S150" s="8">
        <f>IF(AND(N150&lt;&gt;"",O150&lt;&gt;""),MAX(0,(N150*O150)-P150-Q150-R150),"")</f>
        <v/>
      </c>
    </row>
    <row r="151">
      <c r="K151" s="8" t="n"/>
      <c r="L151" s="9" t="n"/>
      <c r="N151" s="8">
        <f>IF(AND(N151="",K151&lt;&gt;""),K151,N151)</f>
        <v/>
      </c>
      <c r="O151" s="10">
        <f>IFERROR(VLOOKUP(I151,Assumptions!$E$4:$F$6,2,FALSE),"")</f>
        <v/>
      </c>
      <c r="P151" s="8" t="n"/>
      <c r="Q151" s="8">
        <f>IF(AND(N151&lt;&gt;"",O151&lt;&gt;""),ROUND((N151*O151)*Assumptions!$F$9,0),"")</f>
        <v/>
      </c>
      <c r="R151" s="8">
        <f>IF(I151&lt;&gt;"",Assumptions!$F$10,"")</f>
        <v/>
      </c>
      <c r="S151" s="8">
        <f>IF(AND(N151&lt;&gt;"",O151&lt;&gt;""),MAX(0,(N151*O151)-P151-Q151-R151),"")</f>
        <v/>
      </c>
    </row>
    <row r="152">
      <c r="K152" s="8" t="n"/>
      <c r="L152" s="9" t="n"/>
      <c r="N152" s="8">
        <f>IF(AND(N152="",K152&lt;&gt;""),K152,N152)</f>
        <v/>
      </c>
      <c r="O152" s="10">
        <f>IFERROR(VLOOKUP(I152,Assumptions!$E$4:$F$6,2,FALSE),"")</f>
        <v/>
      </c>
      <c r="P152" s="8" t="n"/>
      <c r="Q152" s="8">
        <f>IF(AND(N152&lt;&gt;"",O152&lt;&gt;""),ROUND((N152*O152)*Assumptions!$F$9,0),"")</f>
        <v/>
      </c>
      <c r="R152" s="8">
        <f>IF(I152&lt;&gt;"",Assumptions!$F$10,"")</f>
        <v/>
      </c>
      <c r="S152" s="8">
        <f>IF(AND(N152&lt;&gt;"",O152&lt;&gt;""),MAX(0,(N152*O152)-P152-Q152-R152),"")</f>
        <v/>
      </c>
    </row>
    <row r="153">
      <c r="K153" s="8" t="n"/>
      <c r="L153" s="9" t="n"/>
      <c r="N153" s="8">
        <f>IF(AND(N153="",K153&lt;&gt;""),K153,N153)</f>
        <v/>
      </c>
      <c r="O153" s="10">
        <f>IFERROR(VLOOKUP(I153,Assumptions!$E$4:$F$6,2,FALSE),"")</f>
        <v/>
      </c>
      <c r="P153" s="8" t="n"/>
      <c r="Q153" s="8">
        <f>IF(AND(N153&lt;&gt;"",O153&lt;&gt;""),ROUND((N153*O153)*Assumptions!$F$9,0),"")</f>
        <v/>
      </c>
      <c r="R153" s="8">
        <f>IF(I153&lt;&gt;"",Assumptions!$F$10,"")</f>
        <v/>
      </c>
      <c r="S153" s="8">
        <f>IF(AND(N153&lt;&gt;"",O153&lt;&gt;""),MAX(0,(N153*O153)-P153-Q153-R153),"")</f>
        <v/>
      </c>
    </row>
    <row r="154">
      <c r="K154" s="8" t="n"/>
      <c r="L154" s="9" t="n"/>
      <c r="N154" s="8">
        <f>IF(AND(N154="",K154&lt;&gt;""),K154,N154)</f>
        <v/>
      </c>
      <c r="O154" s="10">
        <f>IFERROR(VLOOKUP(I154,Assumptions!$E$4:$F$6,2,FALSE),"")</f>
        <v/>
      </c>
      <c r="P154" s="8" t="n"/>
      <c r="Q154" s="8">
        <f>IF(AND(N154&lt;&gt;"",O154&lt;&gt;""),ROUND((N154*O154)*Assumptions!$F$9,0),"")</f>
        <v/>
      </c>
      <c r="R154" s="8">
        <f>IF(I154&lt;&gt;"",Assumptions!$F$10,"")</f>
        <v/>
      </c>
      <c r="S154" s="8">
        <f>IF(AND(N154&lt;&gt;"",O154&lt;&gt;""),MAX(0,(N154*O154)-P154-Q154-R154),"")</f>
        <v/>
      </c>
    </row>
    <row r="155">
      <c r="K155" s="8" t="n"/>
      <c r="L155" s="9" t="n"/>
      <c r="N155" s="8">
        <f>IF(AND(N155="",K155&lt;&gt;""),K155,N155)</f>
        <v/>
      </c>
      <c r="O155" s="10">
        <f>IFERROR(VLOOKUP(I155,Assumptions!$E$4:$F$6,2,FALSE),"")</f>
        <v/>
      </c>
      <c r="P155" s="8" t="n"/>
      <c r="Q155" s="8">
        <f>IF(AND(N155&lt;&gt;"",O155&lt;&gt;""),ROUND((N155*O155)*Assumptions!$F$9,0),"")</f>
        <v/>
      </c>
      <c r="R155" s="8">
        <f>IF(I155&lt;&gt;"",Assumptions!$F$10,"")</f>
        <v/>
      </c>
      <c r="S155" s="8">
        <f>IF(AND(N155&lt;&gt;"",O155&lt;&gt;""),MAX(0,(N155*O155)-P155-Q155-R155),"")</f>
        <v/>
      </c>
    </row>
    <row r="156">
      <c r="K156" s="8" t="n"/>
      <c r="L156" s="9" t="n"/>
      <c r="N156" s="8">
        <f>IF(AND(N156="",K156&lt;&gt;""),K156,N156)</f>
        <v/>
      </c>
      <c r="O156" s="10">
        <f>IFERROR(VLOOKUP(I156,Assumptions!$E$4:$F$6,2,FALSE),"")</f>
        <v/>
      </c>
      <c r="P156" s="8" t="n"/>
      <c r="Q156" s="8">
        <f>IF(AND(N156&lt;&gt;"",O156&lt;&gt;""),ROUND((N156*O156)*Assumptions!$F$9,0),"")</f>
        <v/>
      </c>
      <c r="R156" s="8">
        <f>IF(I156&lt;&gt;"",Assumptions!$F$10,"")</f>
        <v/>
      </c>
      <c r="S156" s="8">
        <f>IF(AND(N156&lt;&gt;"",O156&lt;&gt;""),MAX(0,(N156*O156)-P156-Q156-R156),"")</f>
        <v/>
      </c>
    </row>
    <row r="157">
      <c r="K157" s="8" t="n"/>
      <c r="L157" s="9" t="n"/>
      <c r="N157" s="8">
        <f>IF(AND(N157="",K157&lt;&gt;""),K157,N157)</f>
        <v/>
      </c>
      <c r="O157" s="10">
        <f>IFERROR(VLOOKUP(I157,Assumptions!$E$4:$F$6,2,FALSE),"")</f>
        <v/>
      </c>
      <c r="P157" s="8" t="n"/>
      <c r="Q157" s="8">
        <f>IF(AND(N157&lt;&gt;"",O157&lt;&gt;""),ROUND((N157*O157)*Assumptions!$F$9,0),"")</f>
        <v/>
      </c>
      <c r="R157" s="8">
        <f>IF(I157&lt;&gt;"",Assumptions!$F$10,"")</f>
        <v/>
      </c>
      <c r="S157" s="8">
        <f>IF(AND(N157&lt;&gt;"",O157&lt;&gt;""),MAX(0,(N157*O157)-P157-Q157-R157),"")</f>
        <v/>
      </c>
    </row>
    <row r="158">
      <c r="K158" s="8" t="n"/>
      <c r="L158" s="9" t="n"/>
      <c r="N158" s="8">
        <f>IF(AND(N158="",K158&lt;&gt;""),K158,N158)</f>
        <v/>
      </c>
      <c r="O158" s="10">
        <f>IFERROR(VLOOKUP(I158,Assumptions!$E$4:$F$6,2,FALSE),"")</f>
        <v/>
      </c>
      <c r="P158" s="8" t="n"/>
      <c r="Q158" s="8">
        <f>IF(AND(N158&lt;&gt;"",O158&lt;&gt;""),ROUND((N158*O158)*Assumptions!$F$9,0),"")</f>
        <v/>
      </c>
      <c r="R158" s="8">
        <f>IF(I158&lt;&gt;"",Assumptions!$F$10,"")</f>
        <v/>
      </c>
      <c r="S158" s="8">
        <f>IF(AND(N158&lt;&gt;"",O158&lt;&gt;""),MAX(0,(N158*O158)-P158-Q158-R158),"")</f>
        <v/>
      </c>
    </row>
    <row r="159">
      <c r="K159" s="8" t="n"/>
      <c r="L159" s="9" t="n"/>
      <c r="N159" s="8">
        <f>IF(AND(N159="",K159&lt;&gt;""),K159,N159)</f>
        <v/>
      </c>
      <c r="O159" s="10">
        <f>IFERROR(VLOOKUP(I159,Assumptions!$E$4:$F$6,2,FALSE),"")</f>
        <v/>
      </c>
      <c r="P159" s="8" t="n"/>
      <c r="Q159" s="8">
        <f>IF(AND(N159&lt;&gt;"",O159&lt;&gt;""),ROUND((N159*O159)*Assumptions!$F$9,0),"")</f>
        <v/>
      </c>
      <c r="R159" s="8">
        <f>IF(I159&lt;&gt;"",Assumptions!$F$10,"")</f>
        <v/>
      </c>
      <c r="S159" s="8">
        <f>IF(AND(N159&lt;&gt;"",O159&lt;&gt;""),MAX(0,(N159*O159)-P159-Q159-R159),"")</f>
        <v/>
      </c>
    </row>
    <row r="160">
      <c r="K160" s="8" t="n"/>
      <c r="L160" s="9" t="n"/>
      <c r="N160" s="8">
        <f>IF(AND(N160="",K160&lt;&gt;""),K160,N160)</f>
        <v/>
      </c>
      <c r="O160" s="10">
        <f>IFERROR(VLOOKUP(I160,Assumptions!$E$4:$F$6,2,FALSE),"")</f>
        <v/>
      </c>
      <c r="P160" s="8" t="n"/>
      <c r="Q160" s="8">
        <f>IF(AND(N160&lt;&gt;"",O160&lt;&gt;""),ROUND((N160*O160)*Assumptions!$F$9,0),"")</f>
        <v/>
      </c>
      <c r="R160" s="8">
        <f>IF(I160&lt;&gt;"",Assumptions!$F$10,"")</f>
        <v/>
      </c>
      <c r="S160" s="8">
        <f>IF(AND(N160&lt;&gt;"",O160&lt;&gt;""),MAX(0,(N160*O160)-P160-Q160-R160),"")</f>
        <v/>
      </c>
    </row>
    <row r="161">
      <c r="K161" s="8" t="n"/>
      <c r="L161" s="9" t="n"/>
      <c r="N161" s="8">
        <f>IF(AND(N161="",K161&lt;&gt;""),K161,N161)</f>
        <v/>
      </c>
      <c r="O161" s="10">
        <f>IFERROR(VLOOKUP(I161,Assumptions!$E$4:$F$6,2,FALSE),"")</f>
        <v/>
      </c>
      <c r="P161" s="8" t="n"/>
      <c r="Q161" s="8">
        <f>IF(AND(N161&lt;&gt;"",O161&lt;&gt;""),ROUND((N161*O161)*Assumptions!$F$9,0),"")</f>
        <v/>
      </c>
      <c r="R161" s="8">
        <f>IF(I161&lt;&gt;"",Assumptions!$F$10,"")</f>
        <v/>
      </c>
      <c r="S161" s="8">
        <f>IF(AND(N161&lt;&gt;"",O161&lt;&gt;""),MAX(0,(N161*O161)-P161-Q161-R161),"")</f>
        <v/>
      </c>
    </row>
    <row r="162">
      <c r="K162" s="8" t="n"/>
      <c r="L162" s="9" t="n"/>
      <c r="N162" s="8">
        <f>IF(AND(N162="",K162&lt;&gt;""),K162,N162)</f>
        <v/>
      </c>
      <c r="O162" s="10">
        <f>IFERROR(VLOOKUP(I162,Assumptions!$E$4:$F$6,2,FALSE),"")</f>
        <v/>
      </c>
      <c r="P162" s="8" t="n"/>
      <c r="Q162" s="8">
        <f>IF(AND(N162&lt;&gt;"",O162&lt;&gt;""),ROUND((N162*O162)*Assumptions!$F$9,0),"")</f>
        <v/>
      </c>
      <c r="R162" s="8">
        <f>IF(I162&lt;&gt;"",Assumptions!$F$10,"")</f>
        <v/>
      </c>
      <c r="S162" s="8">
        <f>IF(AND(N162&lt;&gt;"",O162&lt;&gt;""),MAX(0,(N162*O162)-P162-Q162-R162),"")</f>
        <v/>
      </c>
    </row>
    <row r="163">
      <c r="K163" s="8" t="n"/>
      <c r="L163" s="9" t="n"/>
      <c r="N163" s="8">
        <f>IF(AND(N163="",K163&lt;&gt;""),K163,N163)</f>
        <v/>
      </c>
      <c r="O163" s="10">
        <f>IFERROR(VLOOKUP(I163,Assumptions!$E$4:$F$6,2,FALSE),"")</f>
        <v/>
      </c>
      <c r="P163" s="8" t="n"/>
      <c r="Q163" s="8">
        <f>IF(AND(N163&lt;&gt;"",O163&lt;&gt;""),ROUND((N163*O163)*Assumptions!$F$9,0),"")</f>
        <v/>
      </c>
      <c r="R163" s="8">
        <f>IF(I163&lt;&gt;"",Assumptions!$F$10,"")</f>
        <v/>
      </c>
      <c r="S163" s="8">
        <f>IF(AND(N163&lt;&gt;"",O163&lt;&gt;""),MAX(0,(N163*O163)-P163-Q163-R163),"")</f>
        <v/>
      </c>
    </row>
    <row r="164">
      <c r="K164" s="8" t="n"/>
      <c r="L164" s="9" t="n"/>
      <c r="N164" s="8">
        <f>IF(AND(N164="",K164&lt;&gt;""),K164,N164)</f>
        <v/>
      </c>
      <c r="O164" s="10">
        <f>IFERROR(VLOOKUP(I164,Assumptions!$E$4:$F$6,2,FALSE),"")</f>
        <v/>
      </c>
      <c r="P164" s="8" t="n"/>
      <c r="Q164" s="8">
        <f>IF(AND(N164&lt;&gt;"",O164&lt;&gt;""),ROUND((N164*O164)*Assumptions!$F$9,0),"")</f>
        <v/>
      </c>
      <c r="R164" s="8">
        <f>IF(I164&lt;&gt;"",Assumptions!$F$10,"")</f>
        <v/>
      </c>
      <c r="S164" s="8">
        <f>IF(AND(N164&lt;&gt;"",O164&lt;&gt;""),MAX(0,(N164*O164)-P164-Q164-R164),"")</f>
        <v/>
      </c>
    </row>
    <row r="165">
      <c r="K165" s="8" t="n"/>
      <c r="L165" s="9" t="n"/>
      <c r="N165" s="8">
        <f>IF(AND(N165="",K165&lt;&gt;""),K165,N165)</f>
        <v/>
      </c>
      <c r="O165" s="10">
        <f>IFERROR(VLOOKUP(I165,Assumptions!$E$4:$F$6,2,FALSE),"")</f>
        <v/>
      </c>
      <c r="P165" s="8" t="n"/>
      <c r="Q165" s="8">
        <f>IF(AND(N165&lt;&gt;"",O165&lt;&gt;""),ROUND((N165*O165)*Assumptions!$F$9,0),"")</f>
        <v/>
      </c>
      <c r="R165" s="8">
        <f>IF(I165&lt;&gt;"",Assumptions!$F$10,"")</f>
        <v/>
      </c>
      <c r="S165" s="8">
        <f>IF(AND(N165&lt;&gt;"",O165&lt;&gt;""),MAX(0,(N165*O165)-P165-Q165-R165),"")</f>
        <v/>
      </c>
    </row>
    <row r="166">
      <c r="K166" s="8" t="n"/>
      <c r="L166" s="9" t="n"/>
      <c r="N166" s="8">
        <f>IF(AND(N166="",K166&lt;&gt;""),K166,N166)</f>
        <v/>
      </c>
      <c r="O166" s="10">
        <f>IFERROR(VLOOKUP(I166,Assumptions!$E$4:$F$6,2,FALSE),"")</f>
        <v/>
      </c>
      <c r="P166" s="8" t="n"/>
      <c r="Q166" s="8">
        <f>IF(AND(N166&lt;&gt;"",O166&lt;&gt;""),ROUND((N166*O166)*Assumptions!$F$9,0),"")</f>
        <v/>
      </c>
      <c r="R166" s="8">
        <f>IF(I166&lt;&gt;"",Assumptions!$F$10,"")</f>
        <v/>
      </c>
      <c r="S166" s="8">
        <f>IF(AND(N166&lt;&gt;"",O166&lt;&gt;""),MAX(0,(N166*O166)-P166-Q166-R166),"")</f>
        <v/>
      </c>
    </row>
    <row r="167">
      <c r="K167" s="8" t="n"/>
      <c r="L167" s="9" t="n"/>
      <c r="N167" s="8">
        <f>IF(AND(N167="",K167&lt;&gt;""),K167,N167)</f>
        <v/>
      </c>
      <c r="O167" s="10">
        <f>IFERROR(VLOOKUP(I167,Assumptions!$E$4:$F$6,2,FALSE),"")</f>
        <v/>
      </c>
      <c r="P167" s="8" t="n"/>
      <c r="Q167" s="8">
        <f>IF(AND(N167&lt;&gt;"",O167&lt;&gt;""),ROUND((N167*O167)*Assumptions!$F$9,0),"")</f>
        <v/>
      </c>
      <c r="R167" s="8">
        <f>IF(I167&lt;&gt;"",Assumptions!$F$10,"")</f>
        <v/>
      </c>
      <c r="S167" s="8">
        <f>IF(AND(N167&lt;&gt;"",O167&lt;&gt;""),MAX(0,(N167*O167)-P167-Q167-R167),"")</f>
        <v/>
      </c>
    </row>
    <row r="168">
      <c r="K168" s="8" t="n"/>
      <c r="L168" s="9" t="n"/>
      <c r="N168" s="8">
        <f>IF(AND(N168="",K168&lt;&gt;""),K168,N168)</f>
        <v/>
      </c>
      <c r="O168" s="10">
        <f>IFERROR(VLOOKUP(I168,Assumptions!$E$4:$F$6,2,FALSE),"")</f>
        <v/>
      </c>
      <c r="P168" s="8" t="n"/>
      <c r="Q168" s="8">
        <f>IF(AND(N168&lt;&gt;"",O168&lt;&gt;""),ROUND((N168*O168)*Assumptions!$F$9,0),"")</f>
        <v/>
      </c>
      <c r="R168" s="8">
        <f>IF(I168&lt;&gt;"",Assumptions!$F$10,"")</f>
        <v/>
      </c>
      <c r="S168" s="8">
        <f>IF(AND(N168&lt;&gt;"",O168&lt;&gt;""),MAX(0,(N168*O168)-P168-Q168-R168),"")</f>
        <v/>
      </c>
    </row>
    <row r="169">
      <c r="K169" s="8" t="n"/>
      <c r="L169" s="9" t="n"/>
      <c r="N169" s="8">
        <f>IF(AND(N169="",K169&lt;&gt;""),K169,N169)</f>
        <v/>
      </c>
      <c r="O169" s="10">
        <f>IFERROR(VLOOKUP(I169,Assumptions!$E$4:$F$6,2,FALSE),"")</f>
        <v/>
      </c>
      <c r="P169" s="8" t="n"/>
      <c r="Q169" s="8">
        <f>IF(AND(N169&lt;&gt;"",O169&lt;&gt;""),ROUND((N169*O169)*Assumptions!$F$9,0),"")</f>
        <v/>
      </c>
      <c r="R169" s="8">
        <f>IF(I169&lt;&gt;"",Assumptions!$F$10,"")</f>
        <v/>
      </c>
      <c r="S169" s="8">
        <f>IF(AND(N169&lt;&gt;"",O169&lt;&gt;""),MAX(0,(N169*O169)-P169-Q169-R169),"")</f>
        <v/>
      </c>
    </row>
    <row r="170">
      <c r="K170" s="8" t="n"/>
      <c r="L170" s="9" t="n"/>
      <c r="N170" s="8">
        <f>IF(AND(N170="",K170&lt;&gt;""),K170,N170)</f>
        <v/>
      </c>
      <c r="O170" s="10">
        <f>IFERROR(VLOOKUP(I170,Assumptions!$E$4:$F$6,2,FALSE),"")</f>
        <v/>
      </c>
      <c r="P170" s="8" t="n"/>
      <c r="Q170" s="8">
        <f>IF(AND(N170&lt;&gt;"",O170&lt;&gt;""),ROUND((N170*O170)*Assumptions!$F$9,0),"")</f>
        <v/>
      </c>
      <c r="R170" s="8">
        <f>IF(I170&lt;&gt;"",Assumptions!$F$10,"")</f>
        <v/>
      </c>
      <c r="S170" s="8">
        <f>IF(AND(N170&lt;&gt;"",O170&lt;&gt;""),MAX(0,(N170*O170)-P170-Q170-R170),"")</f>
        <v/>
      </c>
    </row>
    <row r="171">
      <c r="K171" s="8" t="n"/>
      <c r="L171" s="9" t="n"/>
      <c r="N171" s="8">
        <f>IF(AND(N171="",K171&lt;&gt;""),K171,N171)</f>
        <v/>
      </c>
      <c r="O171" s="10">
        <f>IFERROR(VLOOKUP(I171,Assumptions!$E$4:$F$6,2,FALSE),"")</f>
        <v/>
      </c>
      <c r="P171" s="8" t="n"/>
      <c r="Q171" s="8">
        <f>IF(AND(N171&lt;&gt;"",O171&lt;&gt;""),ROUND((N171*O171)*Assumptions!$F$9,0),"")</f>
        <v/>
      </c>
      <c r="R171" s="8">
        <f>IF(I171&lt;&gt;"",Assumptions!$F$10,"")</f>
        <v/>
      </c>
      <c r="S171" s="8">
        <f>IF(AND(N171&lt;&gt;"",O171&lt;&gt;""),MAX(0,(N171*O171)-P171-Q171-R171),"")</f>
        <v/>
      </c>
    </row>
    <row r="172">
      <c r="K172" s="8" t="n"/>
      <c r="L172" s="9" t="n"/>
      <c r="N172" s="8">
        <f>IF(AND(N172="",K172&lt;&gt;""),K172,N172)</f>
        <v/>
      </c>
      <c r="O172" s="10">
        <f>IFERROR(VLOOKUP(I172,Assumptions!$E$4:$F$6,2,FALSE),"")</f>
        <v/>
      </c>
      <c r="P172" s="8" t="n"/>
      <c r="Q172" s="8">
        <f>IF(AND(N172&lt;&gt;"",O172&lt;&gt;""),ROUND((N172*O172)*Assumptions!$F$9,0),"")</f>
        <v/>
      </c>
      <c r="R172" s="8">
        <f>IF(I172&lt;&gt;"",Assumptions!$F$10,"")</f>
        <v/>
      </c>
      <c r="S172" s="8">
        <f>IF(AND(N172&lt;&gt;"",O172&lt;&gt;""),MAX(0,(N172*O172)-P172-Q172-R172),"")</f>
        <v/>
      </c>
    </row>
    <row r="173">
      <c r="K173" s="8" t="n"/>
      <c r="L173" s="9" t="n"/>
      <c r="N173" s="8">
        <f>IF(AND(N173="",K173&lt;&gt;""),K173,N173)</f>
        <v/>
      </c>
      <c r="O173" s="10">
        <f>IFERROR(VLOOKUP(I173,Assumptions!$E$4:$F$6,2,FALSE),"")</f>
        <v/>
      </c>
      <c r="P173" s="8" t="n"/>
      <c r="Q173" s="8">
        <f>IF(AND(N173&lt;&gt;"",O173&lt;&gt;""),ROUND((N173*O173)*Assumptions!$F$9,0),"")</f>
        <v/>
      </c>
      <c r="R173" s="8">
        <f>IF(I173&lt;&gt;"",Assumptions!$F$10,"")</f>
        <v/>
      </c>
      <c r="S173" s="8">
        <f>IF(AND(N173&lt;&gt;"",O173&lt;&gt;""),MAX(0,(N173*O173)-P173-Q173-R173),"")</f>
        <v/>
      </c>
    </row>
    <row r="174">
      <c r="K174" s="8" t="n"/>
      <c r="L174" s="9" t="n"/>
      <c r="N174" s="8">
        <f>IF(AND(N174="",K174&lt;&gt;""),K174,N174)</f>
        <v/>
      </c>
      <c r="O174" s="10">
        <f>IFERROR(VLOOKUP(I174,Assumptions!$E$4:$F$6,2,FALSE),"")</f>
        <v/>
      </c>
      <c r="P174" s="8" t="n"/>
      <c r="Q174" s="8">
        <f>IF(AND(N174&lt;&gt;"",O174&lt;&gt;""),ROUND((N174*O174)*Assumptions!$F$9,0),"")</f>
        <v/>
      </c>
      <c r="R174" s="8">
        <f>IF(I174&lt;&gt;"",Assumptions!$F$10,"")</f>
        <v/>
      </c>
      <c r="S174" s="8">
        <f>IF(AND(N174&lt;&gt;"",O174&lt;&gt;""),MAX(0,(N174*O174)-P174-Q174-R174),"")</f>
        <v/>
      </c>
    </row>
    <row r="175">
      <c r="K175" s="8" t="n"/>
      <c r="L175" s="9" t="n"/>
      <c r="N175" s="8">
        <f>IF(AND(N175="",K175&lt;&gt;""),K175,N175)</f>
        <v/>
      </c>
      <c r="O175" s="10">
        <f>IFERROR(VLOOKUP(I175,Assumptions!$E$4:$F$6,2,FALSE),"")</f>
        <v/>
      </c>
      <c r="P175" s="8" t="n"/>
      <c r="Q175" s="8">
        <f>IF(AND(N175&lt;&gt;"",O175&lt;&gt;""),ROUND((N175*O175)*Assumptions!$F$9,0),"")</f>
        <v/>
      </c>
      <c r="R175" s="8">
        <f>IF(I175&lt;&gt;"",Assumptions!$F$10,"")</f>
        <v/>
      </c>
      <c r="S175" s="8">
        <f>IF(AND(N175&lt;&gt;"",O175&lt;&gt;""),MAX(0,(N175*O175)-P175-Q175-R175),"")</f>
        <v/>
      </c>
    </row>
    <row r="176">
      <c r="K176" s="8" t="n"/>
      <c r="L176" s="9" t="n"/>
      <c r="N176" s="8">
        <f>IF(AND(N176="",K176&lt;&gt;""),K176,N176)</f>
        <v/>
      </c>
      <c r="O176" s="10">
        <f>IFERROR(VLOOKUP(I176,Assumptions!$E$4:$F$6,2,FALSE),"")</f>
        <v/>
      </c>
      <c r="P176" s="8" t="n"/>
      <c r="Q176" s="8">
        <f>IF(AND(N176&lt;&gt;"",O176&lt;&gt;""),ROUND((N176*O176)*Assumptions!$F$9,0),"")</f>
        <v/>
      </c>
      <c r="R176" s="8">
        <f>IF(I176&lt;&gt;"",Assumptions!$F$10,"")</f>
        <v/>
      </c>
      <c r="S176" s="8">
        <f>IF(AND(N176&lt;&gt;"",O176&lt;&gt;""),MAX(0,(N176*O176)-P176-Q176-R176),"")</f>
        <v/>
      </c>
    </row>
    <row r="177">
      <c r="K177" s="8" t="n"/>
      <c r="L177" s="9" t="n"/>
      <c r="N177" s="8">
        <f>IF(AND(N177="",K177&lt;&gt;""),K177,N177)</f>
        <v/>
      </c>
      <c r="O177" s="10">
        <f>IFERROR(VLOOKUP(I177,Assumptions!$E$4:$F$6,2,FALSE),"")</f>
        <v/>
      </c>
      <c r="P177" s="8" t="n"/>
      <c r="Q177" s="8">
        <f>IF(AND(N177&lt;&gt;"",O177&lt;&gt;""),ROUND((N177*O177)*Assumptions!$F$9,0),"")</f>
        <v/>
      </c>
      <c r="R177" s="8">
        <f>IF(I177&lt;&gt;"",Assumptions!$F$10,"")</f>
        <v/>
      </c>
      <c r="S177" s="8">
        <f>IF(AND(N177&lt;&gt;"",O177&lt;&gt;""),MAX(0,(N177*O177)-P177-Q177-R177),"")</f>
        <v/>
      </c>
    </row>
    <row r="178">
      <c r="K178" s="8" t="n"/>
      <c r="L178" s="9" t="n"/>
      <c r="N178" s="8">
        <f>IF(AND(N178="",K178&lt;&gt;""),K178,N178)</f>
        <v/>
      </c>
      <c r="O178" s="10">
        <f>IFERROR(VLOOKUP(I178,Assumptions!$E$4:$F$6,2,FALSE),"")</f>
        <v/>
      </c>
      <c r="P178" s="8" t="n"/>
      <c r="Q178" s="8">
        <f>IF(AND(N178&lt;&gt;"",O178&lt;&gt;""),ROUND((N178*O178)*Assumptions!$F$9,0),"")</f>
        <v/>
      </c>
      <c r="R178" s="8">
        <f>IF(I178&lt;&gt;"",Assumptions!$F$10,"")</f>
        <v/>
      </c>
      <c r="S178" s="8">
        <f>IF(AND(N178&lt;&gt;"",O178&lt;&gt;""),MAX(0,(N178*O178)-P178-Q178-R178),"")</f>
        <v/>
      </c>
    </row>
    <row r="179">
      <c r="K179" s="8" t="n"/>
      <c r="L179" s="9" t="n"/>
      <c r="N179" s="8">
        <f>IF(AND(N179="",K179&lt;&gt;""),K179,N179)</f>
        <v/>
      </c>
      <c r="O179" s="10">
        <f>IFERROR(VLOOKUP(I179,Assumptions!$E$4:$F$6,2,FALSE),"")</f>
        <v/>
      </c>
      <c r="P179" s="8" t="n"/>
      <c r="Q179" s="8">
        <f>IF(AND(N179&lt;&gt;"",O179&lt;&gt;""),ROUND((N179*O179)*Assumptions!$F$9,0),"")</f>
        <v/>
      </c>
      <c r="R179" s="8">
        <f>IF(I179&lt;&gt;"",Assumptions!$F$10,"")</f>
        <v/>
      </c>
      <c r="S179" s="8">
        <f>IF(AND(N179&lt;&gt;"",O179&lt;&gt;""),MAX(0,(N179*O179)-P179-Q179-R179),"")</f>
        <v/>
      </c>
    </row>
    <row r="180">
      <c r="K180" s="8" t="n"/>
      <c r="L180" s="9" t="n"/>
      <c r="N180" s="8">
        <f>IF(AND(N180="",K180&lt;&gt;""),K180,N180)</f>
        <v/>
      </c>
      <c r="O180" s="10">
        <f>IFERROR(VLOOKUP(I180,Assumptions!$E$4:$F$6,2,FALSE),"")</f>
        <v/>
      </c>
      <c r="P180" s="8" t="n"/>
      <c r="Q180" s="8">
        <f>IF(AND(N180&lt;&gt;"",O180&lt;&gt;""),ROUND((N180*O180)*Assumptions!$F$9,0),"")</f>
        <v/>
      </c>
      <c r="R180" s="8">
        <f>IF(I180&lt;&gt;"",Assumptions!$F$10,"")</f>
        <v/>
      </c>
      <c r="S180" s="8">
        <f>IF(AND(N180&lt;&gt;"",O180&lt;&gt;""),MAX(0,(N180*O180)-P180-Q180-R180),"")</f>
        <v/>
      </c>
    </row>
    <row r="181">
      <c r="K181" s="8" t="n"/>
      <c r="L181" s="9" t="n"/>
      <c r="N181" s="8">
        <f>IF(AND(N181="",K181&lt;&gt;""),K181,N181)</f>
        <v/>
      </c>
      <c r="O181" s="10">
        <f>IFERROR(VLOOKUP(I181,Assumptions!$E$4:$F$6,2,FALSE),"")</f>
        <v/>
      </c>
      <c r="P181" s="8" t="n"/>
      <c r="Q181" s="8">
        <f>IF(AND(N181&lt;&gt;"",O181&lt;&gt;""),ROUND((N181*O181)*Assumptions!$F$9,0),"")</f>
        <v/>
      </c>
      <c r="R181" s="8">
        <f>IF(I181&lt;&gt;"",Assumptions!$F$10,"")</f>
        <v/>
      </c>
      <c r="S181" s="8">
        <f>IF(AND(N181&lt;&gt;"",O181&lt;&gt;""),MAX(0,(N181*O181)-P181-Q181-R181),"")</f>
        <v/>
      </c>
    </row>
    <row r="182">
      <c r="K182" s="8" t="n"/>
      <c r="L182" s="9" t="n"/>
      <c r="N182" s="8">
        <f>IF(AND(N182="",K182&lt;&gt;""),K182,N182)</f>
        <v/>
      </c>
      <c r="O182" s="10">
        <f>IFERROR(VLOOKUP(I182,Assumptions!$E$4:$F$6,2,FALSE),"")</f>
        <v/>
      </c>
      <c r="P182" s="8" t="n"/>
      <c r="Q182" s="8">
        <f>IF(AND(N182&lt;&gt;"",O182&lt;&gt;""),ROUND((N182*O182)*Assumptions!$F$9,0),"")</f>
        <v/>
      </c>
      <c r="R182" s="8">
        <f>IF(I182&lt;&gt;"",Assumptions!$F$10,"")</f>
        <v/>
      </c>
      <c r="S182" s="8">
        <f>IF(AND(N182&lt;&gt;"",O182&lt;&gt;""),MAX(0,(N182*O182)-P182-Q182-R182),"")</f>
        <v/>
      </c>
    </row>
    <row r="183">
      <c r="K183" s="8" t="n"/>
      <c r="L183" s="9" t="n"/>
      <c r="N183" s="8">
        <f>IF(AND(N183="",K183&lt;&gt;""),K183,N183)</f>
        <v/>
      </c>
      <c r="O183" s="10">
        <f>IFERROR(VLOOKUP(I183,Assumptions!$E$4:$F$6,2,FALSE),"")</f>
        <v/>
      </c>
      <c r="P183" s="8" t="n"/>
      <c r="Q183" s="8">
        <f>IF(AND(N183&lt;&gt;"",O183&lt;&gt;""),ROUND((N183*O183)*Assumptions!$F$9,0),"")</f>
        <v/>
      </c>
      <c r="R183" s="8">
        <f>IF(I183&lt;&gt;"",Assumptions!$F$10,"")</f>
        <v/>
      </c>
      <c r="S183" s="8">
        <f>IF(AND(N183&lt;&gt;"",O183&lt;&gt;""),MAX(0,(N183*O183)-P183-Q183-R183),"")</f>
        <v/>
      </c>
    </row>
    <row r="184">
      <c r="K184" s="8" t="n"/>
      <c r="L184" s="9" t="n"/>
      <c r="N184" s="8">
        <f>IF(AND(N184="",K184&lt;&gt;""),K184,N184)</f>
        <v/>
      </c>
      <c r="O184" s="10">
        <f>IFERROR(VLOOKUP(I184,Assumptions!$E$4:$F$6,2,FALSE),"")</f>
        <v/>
      </c>
      <c r="P184" s="8" t="n"/>
      <c r="Q184" s="8">
        <f>IF(AND(N184&lt;&gt;"",O184&lt;&gt;""),ROUND((N184*O184)*Assumptions!$F$9,0),"")</f>
        <v/>
      </c>
      <c r="R184" s="8">
        <f>IF(I184&lt;&gt;"",Assumptions!$F$10,"")</f>
        <v/>
      </c>
      <c r="S184" s="8">
        <f>IF(AND(N184&lt;&gt;"",O184&lt;&gt;""),MAX(0,(N184*O184)-P184-Q184-R184),"")</f>
        <v/>
      </c>
    </row>
    <row r="185">
      <c r="K185" s="8" t="n"/>
      <c r="L185" s="9" t="n"/>
      <c r="N185" s="8">
        <f>IF(AND(N185="",K185&lt;&gt;""),K185,N185)</f>
        <v/>
      </c>
      <c r="O185" s="10">
        <f>IFERROR(VLOOKUP(I185,Assumptions!$E$4:$F$6,2,FALSE),"")</f>
        <v/>
      </c>
      <c r="P185" s="8" t="n"/>
      <c r="Q185" s="8">
        <f>IF(AND(N185&lt;&gt;"",O185&lt;&gt;""),ROUND((N185*O185)*Assumptions!$F$9,0),"")</f>
        <v/>
      </c>
      <c r="R185" s="8">
        <f>IF(I185&lt;&gt;"",Assumptions!$F$10,"")</f>
        <v/>
      </c>
      <c r="S185" s="8">
        <f>IF(AND(N185&lt;&gt;"",O185&lt;&gt;""),MAX(0,(N185*O185)-P185-Q185-R185),"")</f>
        <v/>
      </c>
    </row>
    <row r="186">
      <c r="K186" s="8" t="n"/>
      <c r="L186" s="9" t="n"/>
      <c r="N186" s="8">
        <f>IF(AND(N186="",K186&lt;&gt;""),K186,N186)</f>
        <v/>
      </c>
      <c r="O186" s="10">
        <f>IFERROR(VLOOKUP(I186,Assumptions!$E$4:$F$6,2,FALSE),"")</f>
        <v/>
      </c>
      <c r="P186" s="8" t="n"/>
      <c r="Q186" s="8">
        <f>IF(AND(N186&lt;&gt;"",O186&lt;&gt;""),ROUND((N186*O186)*Assumptions!$F$9,0),"")</f>
        <v/>
      </c>
      <c r="R186" s="8">
        <f>IF(I186&lt;&gt;"",Assumptions!$F$10,"")</f>
        <v/>
      </c>
      <c r="S186" s="8">
        <f>IF(AND(N186&lt;&gt;"",O186&lt;&gt;""),MAX(0,(N186*O186)-P186-Q186-R186),"")</f>
        <v/>
      </c>
    </row>
    <row r="187">
      <c r="K187" s="8" t="n"/>
      <c r="L187" s="9" t="n"/>
      <c r="N187" s="8">
        <f>IF(AND(N187="",K187&lt;&gt;""),K187,N187)</f>
        <v/>
      </c>
      <c r="O187" s="10">
        <f>IFERROR(VLOOKUP(I187,Assumptions!$E$4:$F$6,2,FALSE),"")</f>
        <v/>
      </c>
      <c r="P187" s="8" t="n"/>
      <c r="Q187" s="8">
        <f>IF(AND(N187&lt;&gt;"",O187&lt;&gt;""),ROUND((N187*O187)*Assumptions!$F$9,0),"")</f>
        <v/>
      </c>
      <c r="R187" s="8">
        <f>IF(I187&lt;&gt;"",Assumptions!$F$10,"")</f>
        <v/>
      </c>
      <c r="S187" s="8">
        <f>IF(AND(N187&lt;&gt;"",O187&lt;&gt;""),MAX(0,(N187*O187)-P187-Q187-R187),"")</f>
        <v/>
      </c>
    </row>
    <row r="188">
      <c r="K188" s="8" t="n"/>
      <c r="L188" s="9" t="n"/>
      <c r="N188" s="8">
        <f>IF(AND(N188="",K188&lt;&gt;""),K188,N188)</f>
        <v/>
      </c>
      <c r="O188" s="10">
        <f>IFERROR(VLOOKUP(I188,Assumptions!$E$4:$F$6,2,FALSE),"")</f>
        <v/>
      </c>
      <c r="P188" s="8" t="n"/>
      <c r="Q188" s="8">
        <f>IF(AND(N188&lt;&gt;"",O188&lt;&gt;""),ROUND((N188*O188)*Assumptions!$F$9,0),"")</f>
        <v/>
      </c>
      <c r="R188" s="8">
        <f>IF(I188&lt;&gt;"",Assumptions!$F$10,"")</f>
        <v/>
      </c>
      <c r="S188" s="8">
        <f>IF(AND(N188&lt;&gt;"",O188&lt;&gt;""),MAX(0,(N188*O188)-P188-Q188-R188),"")</f>
        <v/>
      </c>
    </row>
    <row r="189">
      <c r="K189" s="8" t="n"/>
      <c r="L189" s="9" t="n"/>
      <c r="N189" s="8">
        <f>IF(AND(N189="",K189&lt;&gt;""),K189,N189)</f>
        <v/>
      </c>
      <c r="O189" s="10">
        <f>IFERROR(VLOOKUP(I189,Assumptions!$E$4:$F$6,2,FALSE),"")</f>
        <v/>
      </c>
      <c r="P189" s="8" t="n"/>
      <c r="Q189" s="8">
        <f>IF(AND(N189&lt;&gt;"",O189&lt;&gt;""),ROUND((N189*O189)*Assumptions!$F$9,0),"")</f>
        <v/>
      </c>
      <c r="R189" s="8">
        <f>IF(I189&lt;&gt;"",Assumptions!$F$10,"")</f>
        <v/>
      </c>
      <c r="S189" s="8">
        <f>IF(AND(N189&lt;&gt;"",O189&lt;&gt;""),MAX(0,(N189*O189)-P189-Q189-R189),"")</f>
        <v/>
      </c>
    </row>
    <row r="190">
      <c r="K190" s="8" t="n"/>
      <c r="L190" s="9" t="n"/>
      <c r="N190" s="8">
        <f>IF(AND(N190="",K190&lt;&gt;""),K190,N190)</f>
        <v/>
      </c>
      <c r="O190" s="10">
        <f>IFERROR(VLOOKUP(I190,Assumptions!$E$4:$F$6,2,FALSE),"")</f>
        <v/>
      </c>
      <c r="P190" s="8" t="n"/>
      <c r="Q190" s="8">
        <f>IF(AND(N190&lt;&gt;"",O190&lt;&gt;""),ROUND((N190*O190)*Assumptions!$F$9,0),"")</f>
        <v/>
      </c>
      <c r="R190" s="8">
        <f>IF(I190&lt;&gt;"",Assumptions!$F$10,"")</f>
        <v/>
      </c>
      <c r="S190" s="8">
        <f>IF(AND(N190&lt;&gt;"",O190&lt;&gt;""),MAX(0,(N190*O190)-P190-Q190-R190),"")</f>
        <v/>
      </c>
    </row>
    <row r="191">
      <c r="K191" s="8" t="n"/>
      <c r="L191" s="9" t="n"/>
      <c r="N191" s="8">
        <f>IF(AND(N191="",K191&lt;&gt;""),K191,N191)</f>
        <v/>
      </c>
      <c r="O191" s="10">
        <f>IFERROR(VLOOKUP(I191,Assumptions!$E$4:$F$6,2,FALSE),"")</f>
        <v/>
      </c>
      <c r="P191" s="8" t="n"/>
      <c r="Q191" s="8">
        <f>IF(AND(N191&lt;&gt;"",O191&lt;&gt;""),ROUND((N191*O191)*Assumptions!$F$9,0),"")</f>
        <v/>
      </c>
      <c r="R191" s="8">
        <f>IF(I191&lt;&gt;"",Assumptions!$F$10,"")</f>
        <v/>
      </c>
      <c r="S191" s="8">
        <f>IF(AND(N191&lt;&gt;"",O191&lt;&gt;""),MAX(0,(N191*O191)-P191-Q191-R191),"")</f>
        <v/>
      </c>
    </row>
    <row r="192">
      <c r="K192" s="8" t="n"/>
      <c r="L192" s="9" t="n"/>
      <c r="N192" s="8">
        <f>IF(AND(N192="",K192&lt;&gt;""),K192,N192)</f>
        <v/>
      </c>
      <c r="O192" s="10">
        <f>IFERROR(VLOOKUP(I192,Assumptions!$E$4:$F$6,2,FALSE),"")</f>
        <v/>
      </c>
      <c r="P192" s="8" t="n"/>
      <c r="Q192" s="8">
        <f>IF(AND(N192&lt;&gt;"",O192&lt;&gt;""),ROUND((N192*O192)*Assumptions!$F$9,0),"")</f>
        <v/>
      </c>
      <c r="R192" s="8">
        <f>IF(I192&lt;&gt;"",Assumptions!$F$10,"")</f>
        <v/>
      </c>
      <c r="S192" s="8">
        <f>IF(AND(N192&lt;&gt;"",O192&lt;&gt;""),MAX(0,(N192*O192)-P192-Q192-R192),"")</f>
        <v/>
      </c>
    </row>
    <row r="193">
      <c r="K193" s="8" t="n"/>
      <c r="L193" s="9" t="n"/>
      <c r="N193" s="8">
        <f>IF(AND(N193="",K193&lt;&gt;""),K193,N193)</f>
        <v/>
      </c>
      <c r="O193" s="10">
        <f>IFERROR(VLOOKUP(I193,Assumptions!$E$4:$F$6,2,FALSE),"")</f>
        <v/>
      </c>
      <c r="P193" s="8" t="n"/>
      <c r="Q193" s="8">
        <f>IF(AND(N193&lt;&gt;"",O193&lt;&gt;""),ROUND((N193*O193)*Assumptions!$F$9,0),"")</f>
        <v/>
      </c>
      <c r="R193" s="8">
        <f>IF(I193&lt;&gt;"",Assumptions!$F$10,"")</f>
        <v/>
      </c>
      <c r="S193" s="8">
        <f>IF(AND(N193&lt;&gt;"",O193&lt;&gt;""),MAX(0,(N193*O193)-P193-Q193-R193),"")</f>
        <v/>
      </c>
    </row>
    <row r="194">
      <c r="K194" s="8" t="n"/>
      <c r="L194" s="9" t="n"/>
      <c r="N194" s="8">
        <f>IF(AND(N194="",K194&lt;&gt;""),K194,N194)</f>
        <v/>
      </c>
      <c r="O194" s="10">
        <f>IFERROR(VLOOKUP(I194,Assumptions!$E$4:$F$6,2,FALSE),"")</f>
        <v/>
      </c>
      <c r="P194" s="8" t="n"/>
      <c r="Q194" s="8">
        <f>IF(AND(N194&lt;&gt;"",O194&lt;&gt;""),ROUND((N194*O194)*Assumptions!$F$9,0),"")</f>
        <v/>
      </c>
      <c r="R194" s="8">
        <f>IF(I194&lt;&gt;"",Assumptions!$F$10,"")</f>
        <v/>
      </c>
      <c r="S194" s="8">
        <f>IF(AND(N194&lt;&gt;"",O194&lt;&gt;""),MAX(0,(N194*O194)-P194-Q194-R194),"")</f>
        <v/>
      </c>
    </row>
    <row r="195">
      <c r="K195" s="8" t="n"/>
      <c r="L195" s="9" t="n"/>
      <c r="N195" s="8">
        <f>IF(AND(N195="",K195&lt;&gt;""),K195,N195)</f>
        <v/>
      </c>
      <c r="O195" s="10">
        <f>IFERROR(VLOOKUP(I195,Assumptions!$E$4:$F$6,2,FALSE),"")</f>
        <v/>
      </c>
      <c r="P195" s="8" t="n"/>
      <c r="Q195" s="8">
        <f>IF(AND(N195&lt;&gt;"",O195&lt;&gt;""),ROUND((N195*O195)*Assumptions!$F$9,0),"")</f>
        <v/>
      </c>
      <c r="R195" s="8">
        <f>IF(I195&lt;&gt;"",Assumptions!$F$10,"")</f>
        <v/>
      </c>
      <c r="S195" s="8">
        <f>IF(AND(N195&lt;&gt;"",O195&lt;&gt;""),MAX(0,(N195*O195)-P195-Q195-R195),"")</f>
        <v/>
      </c>
    </row>
    <row r="196">
      <c r="K196" s="8" t="n"/>
      <c r="L196" s="9" t="n"/>
      <c r="N196" s="8">
        <f>IF(AND(N196="",K196&lt;&gt;""),K196,N196)</f>
        <v/>
      </c>
      <c r="O196" s="10">
        <f>IFERROR(VLOOKUP(I196,Assumptions!$E$4:$F$6,2,FALSE),"")</f>
        <v/>
      </c>
      <c r="P196" s="8" t="n"/>
      <c r="Q196" s="8">
        <f>IF(AND(N196&lt;&gt;"",O196&lt;&gt;""),ROUND((N196*O196)*Assumptions!$F$9,0),"")</f>
        <v/>
      </c>
      <c r="R196" s="8">
        <f>IF(I196&lt;&gt;"",Assumptions!$F$10,"")</f>
        <v/>
      </c>
      <c r="S196" s="8">
        <f>IF(AND(N196&lt;&gt;"",O196&lt;&gt;""),MAX(0,(N196*O196)-P196-Q196-R196),"")</f>
        <v/>
      </c>
    </row>
    <row r="197">
      <c r="K197" s="8" t="n"/>
      <c r="L197" s="9" t="n"/>
      <c r="N197" s="8">
        <f>IF(AND(N197="",K197&lt;&gt;""),K197,N197)</f>
        <v/>
      </c>
      <c r="O197" s="10">
        <f>IFERROR(VLOOKUP(I197,Assumptions!$E$4:$F$6,2,FALSE),"")</f>
        <v/>
      </c>
      <c r="P197" s="8" t="n"/>
      <c r="Q197" s="8">
        <f>IF(AND(N197&lt;&gt;"",O197&lt;&gt;""),ROUND((N197*O197)*Assumptions!$F$9,0),"")</f>
        <v/>
      </c>
      <c r="R197" s="8">
        <f>IF(I197&lt;&gt;"",Assumptions!$F$10,"")</f>
        <v/>
      </c>
      <c r="S197" s="8">
        <f>IF(AND(N197&lt;&gt;"",O197&lt;&gt;""),MAX(0,(N197*O197)-P197-Q197-R197),"")</f>
        <v/>
      </c>
    </row>
    <row r="198">
      <c r="K198" s="8" t="n"/>
      <c r="L198" s="9" t="n"/>
      <c r="N198" s="8">
        <f>IF(AND(N198="",K198&lt;&gt;""),K198,N198)</f>
        <v/>
      </c>
      <c r="O198" s="10">
        <f>IFERROR(VLOOKUP(I198,Assumptions!$E$4:$F$6,2,FALSE),"")</f>
        <v/>
      </c>
      <c r="P198" s="8" t="n"/>
      <c r="Q198" s="8">
        <f>IF(AND(N198&lt;&gt;"",O198&lt;&gt;""),ROUND((N198*O198)*Assumptions!$F$9,0),"")</f>
        <v/>
      </c>
      <c r="R198" s="8">
        <f>IF(I198&lt;&gt;"",Assumptions!$F$10,"")</f>
        <v/>
      </c>
      <c r="S198" s="8">
        <f>IF(AND(N198&lt;&gt;"",O198&lt;&gt;""),MAX(0,(N198*O198)-P198-Q198-R198),"")</f>
        <v/>
      </c>
    </row>
    <row r="199">
      <c r="K199" s="8" t="n"/>
      <c r="L199" s="9" t="n"/>
      <c r="N199" s="8">
        <f>IF(AND(N199="",K199&lt;&gt;""),K199,N199)</f>
        <v/>
      </c>
      <c r="O199" s="10">
        <f>IFERROR(VLOOKUP(I199,Assumptions!$E$4:$F$6,2,FALSE),"")</f>
        <v/>
      </c>
      <c r="P199" s="8" t="n"/>
      <c r="Q199" s="8">
        <f>IF(AND(N199&lt;&gt;"",O199&lt;&gt;""),ROUND((N199*O199)*Assumptions!$F$9,0),"")</f>
        <v/>
      </c>
      <c r="R199" s="8">
        <f>IF(I199&lt;&gt;"",Assumptions!$F$10,"")</f>
        <v/>
      </c>
      <c r="S199" s="8">
        <f>IF(AND(N199&lt;&gt;"",O199&lt;&gt;""),MAX(0,(N199*O199)-P199-Q199-R199),"")</f>
        <v/>
      </c>
    </row>
    <row r="200">
      <c r="K200" s="8" t="n"/>
      <c r="L200" s="9" t="n"/>
      <c r="N200" s="8">
        <f>IF(AND(N200="",K200&lt;&gt;""),K200,N200)</f>
        <v/>
      </c>
      <c r="O200" s="10">
        <f>IFERROR(VLOOKUP(I200,Assumptions!$E$4:$F$6,2,FALSE),"")</f>
        <v/>
      </c>
      <c r="P200" s="8" t="n"/>
      <c r="Q200" s="8">
        <f>IF(AND(N200&lt;&gt;"",O200&lt;&gt;""),ROUND((N200*O200)*Assumptions!$F$9,0),"")</f>
        <v/>
      </c>
      <c r="R200" s="8">
        <f>IF(I200&lt;&gt;"",Assumptions!$F$10,"")</f>
        <v/>
      </c>
      <c r="S200" s="8">
        <f>IF(AND(N200&lt;&gt;"",O200&lt;&gt;""),MAX(0,(N200*O200)-P200-Q200-R200),"")</f>
        <v/>
      </c>
    </row>
    <row r="201">
      <c r="K201" s="8" t="n"/>
      <c r="L201" s="9" t="n"/>
      <c r="N201" s="8">
        <f>IF(AND(N201="",K201&lt;&gt;""),K201,N201)</f>
        <v/>
      </c>
      <c r="O201" s="10">
        <f>IFERROR(VLOOKUP(I201,Assumptions!$E$4:$F$6,2,FALSE),"")</f>
        <v/>
      </c>
      <c r="P201" s="8" t="n"/>
      <c r="Q201" s="8">
        <f>IF(AND(N201&lt;&gt;"",O201&lt;&gt;""),ROUND((N201*O201)*Assumptions!$F$9,0),"")</f>
        <v/>
      </c>
      <c r="R201" s="8">
        <f>IF(I201&lt;&gt;"",Assumptions!$F$10,"")</f>
        <v/>
      </c>
      <c r="S201" s="8">
        <f>IF(AND(N201&lt;&gt;"",O201&lt;&gt;""),MAX(0,(N201*O201)-P201-Q201-R201),"")</f>
        <v/>
      </c>
    </row>
    <row r="202">
      <c r="K202" s="8" t="n"/>
      <c r="L202" s="9" t="n"/>
      <c r="N202" s="8">
        <f>IF(AND(N202="",K202&lt;&gt;""),K202,N202)</f>
        <v/>
      </c>
      <c r="O202" s="10">
        <f>IFERROR(VLOOKUP(I202,Assumptions!$E$4:$F$6,2,FALSE),"")</f>
        <v/>
      </c>
      <c r="P202" s="8" t="n"/>
      <c r="Q202" s="8">
        <f>IF(AND(N202&lt;&gt;"",O202&lt;&gt;""),ROUND((N202*O202)*Assumptions!$F$9,0),"")</f>
        <v/>
      </c>
      <c r="R202" s="8">
        <f>IF(I202&lt;&gt;"",Assumptions!$F$10,"")</f>
        <v/>
      </c>
      <c r="S202" s="8">
        <f>IF(AND(N202&lt;&gt;"",O202&lt;&gt;""),MAX(0,(N202*O202)-P202-Q202-R202),"")</f>
        <v/>
      </c>
    </row>
    <row r="203">
      <c r="K203" s="8" t="n"/>
      <c r="L203" s="9" t="n"/>
      <c r="N203" s="8">
        <f>IF(AND(N203="",K203&lt;&gt;""),K203,N203)</f>
        <v/>
      </c>
      <c r="O203" s="10">
        <f>IFERROR(VLOOKUP(I203,Assumptions!$E$4:$F$6,2,FALSE),"")</f>
        <v/>
      </c>
      <c r="P203" s="8" t="n"/>
      <c r="Q203" s="8">
        <f>IF(AND(N203&lt;&gt;"",O203&lt;&gt;""),ROUND((N203*O203)*Assumptions!$F$9,0),"")</f>
        <v/>
      </c>
      <c r="R203" s="8">
        <f>IF(I203&lt;&gt;"",Assumptions!$F$10,"")</f>
        <v/>
      </c>
      <c r="S203" s="8">
        <f>IF(AND(N203&lt;&gt;"",O203&lt;&gt;""),MAX(0,(N203*O203)-P203-Q203-R203),"")</f>
        <v/>
      </c>
    </row>
    <row r="204">
      <c r="K204" s="8" t="n"/>
      <c r="L204" s="9" t="n"/>
      <c r="N204" s="8">
        <f>IF(AND(N204="",K204&lt;&gt;""),K204,N204)</f>
        <v/>
      </c>
      <c r="O204" s="10">
        <f>IFERROR(VLOOKUP(I204,Assumptions!$E$4:$F$6,2,FALSE),"")</f>
        <v/>
      </c>
      <c r="P204" s="8" t="n"/>
      <c r="Q204" s="8">
        <f>IF(AND(N204&lt;&gt;"",O204&lt;&gt;""),ROUND((N204*O204)*Assumptions!$F$9,0),"")</f>
        <v/>
      </c>
      <c r="R204" s="8">
        <f>IF(I204&lt;&gt;"",Assumptions!$F$10,"")</f>
        <v/>
      </c>
      <c r="S204" s="8">
        <f>IF(AND(N204&lt;&gt;"",O204&lt;&gt;""),MAX(0,(N204*O204)-P204-Q204-R204),"")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20" customWidth="1" min="3" max="3"/>
    <col width="18" customWidth="1" min="4" max="4"/>
  </cols>
  <sheetData>
    <row r="1">
      <c r="A1" s="1" t="inlineStr">
        <is>
          <t>Florida Hospitality – Distressed &amp; For Sale (Summary)</t>
        </is>
      </c>
    </row>
    <row r="2">
      <c r="A2" s="2" t="inlineStr">
        <is>
          <t>Workbook date: February 11, 2026</t>
        </is>
      </c>
    </row>
    <row r="4">
      <c r="A4" s="3" t="inlineStr">
        <is>
          <t>Distress Type</t>
        </is>
      </c>
      <c r="B4" s="3" t="inlineStr">
        <is>
          <t>Count</t>
        </is>
      </c>
      <c r="C4" s="3" t="inlineStr">
        <is>
          <t>Avg Asking/Start Bid</t>
        </is>
      </c>
      <c r="D4" s="3" t="inlineStr">
        <is>
          <t>Avg Est Offer</t>
        </is>
      </c>
    </row>
    <row r="5">
      <c r="A5" s="4" t="inlineStr">
        <is>
          <t>Bank Owned (REO)</t>
        </is>
      </c>
      <c r="B5" s="4">
        <f>COUNTIF(Hospitality_FL!$I$5:$I$204,"Bank Owned (REO)")</f>
        <v/>
      </c>
      <c r="C5" s="5">
        <f>IFERROR(AVERAGEIF(Hospitality_FL!$I$5:$I$204,"Bank Owned (REO)",Hospitality_FL!$K$5:$K$204),"")</f>
        <v/>
      </c>
      <c r="D5" s="5">
        <f>IFERROR(AVERAGEIF(Hospitality_FL!$I$5:$I$204,"Bank Owned (REO)",Hospitality_FL!$S$5:$S$204),"")</f>
        <v/>
      </c>
    </row>
    <row r="6">
      <c r="A6" s="4" t="inlineStr">
        <is>
          <t>Auction</t>
        </is>
      </c>
      <c r="B6" s="4">
        <f>COUNTIF(Hospitality_FL!$I$5:$I$204,"Auction")</f>
        <v/>
      </c>
      <c r="C6" s="5">
        <f>IFERROR(AVERAGEIF(Hospitality_FL!$I$5:$I$204,"Auction",Hospitality_FL!$K$5:$K$204),"")</f>
        <v/>
      </c>
      <c r="D6" s="5">
        <f>IFERROR(AVERAGEIF(Hospitality_FL!$I$5:$I$204,"Auction",Hospitality_FL!$S$5:$S$204),"")</f>
        <v/>
      </c>
    </row>
    <row r="7">
      <c r="A7" s="4" t="inlineStr">
        <is>
          <t>Distressed (LoopNet)</t>
        </is>
      </c>
      <c r="B7" s="4">
        <f>COUNTIF(Hospitality_FL!$I$5:$I$204,"Distressed (LoopNet)")</f>
        <v/>
      </c>
      <c r="C7" s="5">
        <f>IFERROR(AVERAGEIF(Hospitality_FL!$I$5:$I$204,"Distressed (LoopNet)",Hospitality_FL!$K$5:$K$204),"")</f>
        <v/>
      </c>
      <c r="D7" s="5">
        <f>IFERROR(AVERAGEIF(Hospitality_FL!$I$5:$I$204,"Distressed (LoopNet)",Hospitality_FL!$S$5:$S$204),"")</f>
        <v/>
      </c>
    </row>
    <row r="9">
      <c r="A9" s="11" t="inlineStr">
        <is>
          <t>Notes</t>
        </is>
      </c>
    </row>
    <row r="10">
      <c r="A10" s="12" t="inlineStr">
        <is>
          <t>• Distress status is based on listing language (Bank Owned / Auction / Distressed tag). Always verify.</t>
        </is>
      </c>
    </row>
    <row r="11">
      <c r="A11" s="12" t="inlineStr">
        <is>
          <t>• Estimated Proposed Offer is a screening metric only; adjust assumptions per asset.</t>
        </is>
      </c>
    </row>
  </sheetData>
  <mergeCells count="2">
    <mergeCell ref="A10:D10"/>
    <mergeCell ref="A11:D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58" customWidth="1" min="3" max="3"/>
    <col width="20" customWidth="1" min="5" max="5"/>
    <col width="12" customWidth="1" min="6" max="6"/>
  </cols>
  <sheetData>
    <row r="1">
      <c r="A1" s="1" t="inlineStr">
        <is>
          <t>Florida Hospitality – Distressed &amp; For Sale (Assumptions)</t>
        </is>
      </c>
    </row>
    <row r="2">
      <c r="A2" s="2" t="inlineStr">
        <is>
          <t>Workbook date: February 11, 2026</t>
        </is>
      </c>
    </row>
    <row r="3">
      <c r="A3" s="3" t="inlineStr">
        <is>
          <t>Assumption</t>
        </is>
      </c>
      <c r="B3" s="3" t="inlineStr">
        <is>
          <t>Value</t>
        </is>
      </c>
      <c r="C3" s="3" t="inlineStr">
        <is>
          <t>Notes</t>
        </is>
      </c>
      <c r="E3" s="3" t="inlineStr">
        <is>
          <t>Distress Type</t>
        </is>
      </c>
      <c r="F3" s="3" t="inlineStr">
        <is>
          <t>Offer %</t>
        </is>
      </c>
    </row>
    <row r="4">
      <c r="A4" s="4" t="inlineStr">
        <is>
          <t>Default offer % of Value by Distress Type</t>
        </is>
      </c>
      <c r="B4" s="4" t="inlineStr"/>
      <c r="C4" s="4" t="inlineStr"/>
      <c r="E4" s="4" t="inlineStr">
        <is>
          <t>Bank Owned (REO)</t>
        </is>
      </c>
      <c r="F4" s="7" t="n">
        <v>0.72</v>
      </c>
    </row>
    <row r="5">
      <c r="A5" s="4" t="inlineStr">
        <is>
          <t>Bank Owned (REO)</t>
        </is>
      </c>
      <c r="B5" s="7" t="n">
        <v>0.72</v>
      </c>
      <c r="C5" s="4" t="inlineStr">
        <is>
          <t>72% of estimated value</t>
        </is>
      </c>
      <c r="E5" s="4" t="inlineStr">
        <is>
          <t>Distressed (LoopNet)</t>
        </is>
      </c>
      <c r="F5" s="7" t="n">
        <v>0.7</v>
      </c>
    </row>
    <row r="6">
      <c r="A6" s="4" t="inlineStr">
        <is>
          <t>Distressed (LoopNet)</t>
        </is>
      </c>
      <c r="B6" s="7" t="n">
        <v>0.7</v>
      </c>
      <c r="C6" s="4" t="inlineStr">
        <is>
          <t>70% of estimated value</t>
        </is>
      </c>
      <c r="E6" s="4" t="inlineStr">
        <is>
          <t>Auction</t>
        </is>
      </c>
      <c r="F6" s="7" t="n">
        <v>0.65</v>
      </c>
    </row>
    <row r="7">
      <c r="A7" s="4" t="inlineStr">
        <is>
          <t>Auction</t>
        </is>
      </c>
      <c r="B7" s="7" t="n">
        <v>0.65</v>
      </c>
      <c r="C7" s="4" t="inlineStr">
        <is>
          <t>65% of estimated value (conservative)</t>
        </is>
      </c>
    </row>
    <row r="8">
      <c r="A8" s="4" t="inlineStr"/>
      <c r="B8" s="4" t="inlineStr"/>
      <c r="C8" s="4" t="inlineStr"/>
    </row>
    <row r="9">
      <c r="A9" s="4" t="inlineStr">
        <is>
          <t>Closing/transaction cost % of Offer (editable)</t>
        </is>
      </c>
      <c r="B9" s="7" t="n">
        <v>0.04</v>
      </c>
      <c r="C9" s="4" t="inlineStr">
        <is>
          <t>4% default</t>
        </is>
      </c>
      <c r="E9" s="13" t="inlineStr">
        <is>
          <t>Closing %</t>
        </is>
      </c>
      <c r="F9" s="7" t="n">
        <v>0.04</v>
      </c>
    </row>
    <row r="10">
      <c r="A10" s="4" t="inlineStr">
        <is>
          <t>Minimum due diligence buffer (USD)</t>
        </is>
      </c>
      <c r="B10" s="5" t="n">
        <v>7500</v>
      </c>
      <c r="C10" s="4" t="inlineStr">
        <is>
          <t>Title, inspections, legal buffer</t>
        </is>
      </c>
      <c r="E10" s="13" t="inlineStr">
        <is>
          <t>DD Buffer</t>
        </is>
      </c>
      <c r="F10" s="5" t="n">
        <v>7500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4" customWidth="1" min="1" max="1"/>
    <col width="90" customWidth="1" min="2" max="2"/>
  </cols>
  <sheetData>
    <row r="1">
      <c r="A1" s="1" t="inlineStr">
        <is>
          <t>Sources (Public Listing URLs)</t>
        </is>
      </c>
    </row>
    <row r="3">
      <c r="A3" s="3" t="inlineStr">
        <is>
          <t>Property ID</t>
        </is>
      </c>
      <c r="B3" s="3" t="inlineStr">
        <is>
          <t>Source URL</t>
        </is>
      </c>
    </row>
    <row r="4">
      <c r="A4" s="4" t="inlineStr">
        <is>
          <t>FL-HOSP-0001</t>
        </is>
      </c>
      <c r="B4" s="4" t="inlineStr">
        <is>
          <t>https://www.loopnet.com/Listing/1018-Jefferson-Ave-Miami-Beach-FL/38491944/</t>
        </is>
      </c>
    </row>
    <row r="5">
      <c r="A5" s="4" t="inlineStr">
        <is>
          <t>FL-HOSP-0002</t>
        </is>
      </c>
      <c r="B5" s="4" t="inlineStr">
        <is>
          <t>https://www.loopnet.com/Listing/2648-NE-32nd-St-Fort-Lauderdale-FL/38673070/</t>
        </is>
      </c>
    </row>
    <row r="6">
      <c r="A6" s="4" t="inlineStr">
        <is>
          <t>FL-HOSP-0003</t>
        </is>
      </c>
      <c r="B6" s="4" t="inlineStr">
        <is>
          <t>https://www.loopnet.com/Listing/2738-N-Monroe-St-Tallahassee-FL/38006527/</t>
        </is>
      </c>
    </row>
    <row r="7">
      <c r="A7" s="4" t="inlineStr">
        <is>
          <t>FL-HOSP-0004</t>
        </is>
      </c>
      <c r="B7" s="4" t="inlineStr">
        <is>
          <t>https://www.loopnet.com/Listing/3220-S-Fiske-Blvd-Rockledge-FL/33950550/</t>
        </is>
      </c>
    </row>
    <row r="8">
      <c r="A8" s="4" t="inlineStr">
        <is>
          <t>FL-HOSP-0005</t>
        </is>
      </c>
      <c r="B8" s="4" t="inlineStr">
        <is>
          <t>https://www.loopnet.com/Listing/Tropical-Winds-Resort/30188931/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2026-02-11T19:03:56Z</dcterms:created>
  <dcterms:modified xmlns:dcterms="http://purl.org/dc/terms/" xmlns:xsi="http://www.w3.org/2001/XMLSchema-instance" xsi:type="dcterms:W3CDTF">2026-02-11T19:03:56Z</dcterms:modified>
</cp:coreProperties>
</file>